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varado\Desktop\"/>
    </mc:Choice>
  </mc:AlternateContent>
  <bookViews>
    <workbookView xWindow="0" yWindow="0" windowWidth="28770" windowHeight="11580" firstSheet="6" activeTab="6"/>
  </bookViews>
  <sheets>
    <sheet name="Cax" sheetId="1" state="hidden" r:id="rId1"/>
    <sheet name="Hoja3" sheetId="7" state="hidden" r:id="rId2"/>
    <sheet name="CGPS (2)" sheetId="6" state="hidden" r:id="rId3"/>
    <sheet name="CGPS" sheetId="2" state="hidden" r:id="rId4"/>
    <sheet name="Hoja2" sheetId="4" state="hidden" r:id="rId5"/>
    <sheet name="CFE Manz-B (2)" sheetId="3" state="hidden" r:id="rId6"/>
    <sheet name="Desbalance" sheetId="5" r:id="rId7"/>
  </sheets>
  <calcPr calcId="171027"/>
  <pivotCaches>
    <pivotCache cacheId="20" r:id="rId8"/>
    <pivotCache cacheId="2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5" l="1"/>
  <c r="I60" i="5"/>
  <c r="E60" i="5"/>
  <c r="F60" i="5" s="1"/>
  <c r="G60" i="5" s="1"/>
  <c r="I59" i="5"/>
  <c r="E59" i="5"/>
  <c r="F59" i="5" s="1"/>
  <c r="G59" i="5" s="1"/>
  <c r="J59" i="5" s="1"/>
  <c r="I58" i="5"/>
  <c r="E58" i="5"/>
  <c r="F58" i="5" s="1"/>
  <c r="G58" i="5" s="1"/>
  <c r="J58" i="5" s="1"/>
  <c r="I57" i="5"/>
  <c r="E57" i="5"/>
  <c r="F57" i="5" s="1"/>
  <c r="G57" i="5" s="1"/>
  <c r="J57" i="5" s="1"/>
  <c r="I56" i="5"/>
  <c r="E56" i="5"/>
  <c r="F56" i="5" s="1"/>
  <c r="G56" i="5" s="1"/>
  <c r="J56" i="5" s="1"/>
  <c r="I55" i="5"/>
  <c r="E55" i="5"/>
  <c r="F55" i="5" s="1"/>
  <c r="G55" i="5" s="1"/>
  <c r="J55" i="5" s="1"/>
  <c r="I54" i="5"/>
  <c r="E54" i="5"/>
  <c r="F54" i="5" s="1"/>
  <c r="G54" i="5" s="1"/>
  <c r="J54" i="5" s="1"/>
  <c r="I53" i="5"/>
  <c r="E53" i="5"/>
  <c r="F53" i="5" s="1"/>
  <c r="G53" i="5" s="1"/>
  <c r="J53" i="5" s="1"/>
  <c r="I52" i="5"/>
  <c r="F52" i="5"/>
  <c r="G52" i="5" s="1"/>
  <c r="J52" i="5" s="1"/>
  <c r="E52" i="5"/>
  <c r="I51" i="5"/>
  <c r="E51" i="5"/>
  <c r="F51" i="5" s="1"/>
  <c r="G51" i="5" s="1"/>
  <c r="I50" i="5"/>
  <c r="E50" i="5"/>
  <c r="F50" i="5" s="1"/>
  <c r="G50" i="5" s="1"/>
  <c r="I49" i="5"/>
  <c r="E49" i="5"/>
  <c r="F49" i="5" s="1"/>
  <c r="G49" i="5" s="1"/>
  <c r="I48" i="5"/>
  <c r="E48" i="5"/>
  <c r="F48" i="5" s="1"/>
  <c r="G48" i="5" s="1"/>
  <c r="I47" i="5"/>
  <c r="E47" i="5"/>
  <c r="F47" i="5" s="1"/>
  <c r="G47" i="5" s="1"/>
  <c r="I46" i="5"/>
  <c r="E46" i="5"/>
  <c r="F46" i="5" s="1"/>
  <c r="G46" i="5" s="1"/>
  <c r="I45" i="5"/>
  <c r="E45" i="5"/>
  <c r="F45" i="5" s="1"/>
  <c r="G45" i="5" s="1"/>
  <c r="I44" i="5"/>
  <c r="E44" i="5"/>
  <c r="F44" i="5" s="1"/>
  <c r="G44" i="5" s="1"/>
  <c r="I43" i="5"/>
  <c r="E43" i="5"/>
  <c r="F43" i="5" s="1"/>
  <c r="G43" i="5" s="1"/>
  <c r="J43" i="5" s="1"/>
  <c r="I42" i="5"/>
  <c r="E42" i="5"/>
  <c r="F42" i="5" s="1"/>
  <c r="G42" i="5" s="1"/>
  <c r="J42" i="5" s="1"/>
  <c r="I41" i="5"/>
  <c r="E41" i="5"/>
  <c r="F41" i="5" s="1"/>
  <c r="G41" i="5" s="1"/>
  <c r="J41" i="5" s="1"/>
  <c r="I40" i="5"/>
  <c r="E40" i="5"/>
  <c r="F40" i="5" s="1"/>
  <c r="G40" i="5" s="1"/>
  <c r="J40" i="5" s="1"/>
  <c r="I39" i="5"/>
  <c r="E39" i="5"/>
  <c r="F39" i="5" s="1"/>
  <c r="G39" i="5" s="1"/>
  <c r="J39" i="5" s="1"/>
  <c r="I38" i="5"/>
  <c r="E38" i="5"/>
  <c r="F38" i="5" s="1"/>
  <c r="G38" i="5" s="1"/>
  <c r="J38" i="5" s="1"/>
  <c r="I37" i="5"/>
  <c r="E37" i="5"/>
  <c r="F37" i="5" s="1"/>
  <c r="G37" i="5" s="1"/>
  <c r="J37" i="5" s="1"/>
  <c r="I36" i="5"/>
  <c r="F36" i="5"/>
  <c r="G36" i="5" s="1"/>
  <c r="J36" i="5" s="1"/>
  <c r="E36" i="5"/>
  <c r="I35" i="5"/>
  <c r="E35" i="5"/>
  <c r="F35" i="5" s="1"/>
  <c r="G35" i="5" s="1"/>
  <c r="I34" i="5"/>
  <c r="E34" i="5"/>
  <c r="F34" i="5" s="1"/>
  <c r="G34" i="5" s="1"/>
  <c r="I33" i="5"/>
  <c r="E33" i="5"/>
  <c r="F33" i="5" s="1"/>
  <c r="G33" i="5" s="1"/>
  <c r="I32" i="5"/>
  <c r="E32" i="5"/>
  <c r="F32" i="5" s="1"/>
  <c r="G32" i="5" s="1"/>
  <c r="I31" i="5"/>
  <c r="E31" i="5"/>
  <c r="F31" i="5" s="1"/>
  <c r="G31" i="5" s="1"/>
  <c r="I30" i="5"/>
  <c r="J31" i="5" l="1"/>
  <c r="J32" i="5"/>
  <c r="J33" i="5"/>
  <c r="J34" i="5"/>
  <c r="J35" i="5"/>
  <c r="J44" i="5"/>
  <c r="J45" i="5"/>
  <c r="J46" i="5"/>
  <c r="J47" i="5"/>
  <c r="J48" i="5"/>
  <c r="J49" i="5"/>
  <c r="J50" i="5"/>
  <c r="J51" i="5"/>
  <c r="J60" i="5"/>
  <c r="E30" i="5" l="1"/>
  <c r="C30" i="5" l="1"/>
  <c r="H27" i="5" l="1"/>
  <c r="J27" i="5"/>
  <c r="F30" i="5" l="1"/>
  <c r="G30" i="5" s="1"/>
  <c r="J30" i="5" s="1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K30" i="5" l="1"/>
  <c r="M30" i="5" s="1"/>
  <c r="G76" i="5"/>
  <c r="G75" i="5"/>
  <c r="G74" i="5"/>
  <c r="G73" i="5"/>
  <c r="C76" i="5"/>
  <c r="C75" i="5"/>
  <c r="C74" i="5"/>
  <c r="C73" i="5"/>
  <c r="I61" i="5" l="1"/>
  <c r="G61" i="5"/>
  <c r="L30" i="5"/>
  <c r="K31" i="5"/>
  <c r="M31" i="5" s="1"/>
  <c r="L31" i="5" l="1"/>
  <c r="K32" i="5"/>
  <c r="M32" i="5" s="1"/>
  <c r="C10" i="6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9" i="6"/>
  <c r="C8" i="6"/>
  <c r="F101" i="6"/>
  <c r="E101" i="6"/>
  <c r="D101" i="6"/>
  <c r="M100" i="6"/>
  <c r="J100" i="6"/>
  <c r="K100" i="6" s="1"/>
  <c r="L100" i="6" s="1"/>
  <c r="I100" i="6"/>
  <c r="H100" i="6"/>
  <c r="G100" i="6"/>
  <c r="M99" i="6"/>
  <c r="J99" i="6"/>
  <c r="K99" i="6" s="1"/>
  <c r="L99" i="6" s="1"/>
  <c r="I99" i="6"/>
  <c r="H99" i="6"/>
  <c r="G99" i="6"/>
  <c r="M98" i="6"/>
  <c r="J98" i="6"/>
  <c r="I98" i="6"/>
  <c r="K98" i="6" s="1"/>
  <c r="L98" i="6" s="1"/>
  <c r="H98" i="6"/>
  <c r="G98" i="6"/>
  <c r="M97" i="6"/>
  <c r="L97" i="6"/>
  <c r="K97" i="6"/>
  <c r="J97" i="6"/>
  <c r="I97" i="6"/>
  <c r="H97" i="6"/>
  <c r="G97" i="6"/>
  <c r="M96" i="6"/>
  <c r="K96" i="6"/>
  <c r="L96" i="6" s="1"/>
  <c r="J96" i="6"/>
  <c r="I96" i="6"/>
  <c r="H96" i="6"/>
  <c r="G96" i="6"/>
  <c r="M95" i="6"/>
  <c r="J95" i="6"/>
  <c r="K95" i="6" s="1"/>
  <c r="L95" i="6" s="1"/>
  <c r="I95" i="6"/>
  <c r="H95" i="6"/>
  <c r="G95" i="6"/>
  <c r="M94" i="6"/>
  <c r="J94" i="6"/>
  <c r="I94" i="6"/>
  <c r="K94" i="6" s="1"/>
  <c r="L94" i="6" s="1"/>
  <c r="H94" i="6"/>
  <c r="G94" i="6"/>
  <c r="M93" i="6"/>
  <c r="L93" i="6"/>
  <c r="K93" i="6"/>
  <c r="J93" i="6"/>
  <c r="I93" i="6"/>
  <c r="H93" i="6"/>
  <c r="G93" i="6"/>
  <c r="M92" i="6"/>
  <c r="K92" i="6"/>
  <c r="L92" i="6" s="1"/>
  <c r="J92" i="6"/>
  <c r="I92" i="6"/>
  <c r="H92" i="6"/>
  <c r="G92" i="6"/>
  <c r="M91" i="6"/>
  <c r="J91" i="6"/>
  <c r="K91" i="6" s="1"/>
  <c r="L91" i="6" s="1"/>
  <c r="I91" i="6"/>
  <c r="H91" i="6"/>
  <c r="G91" i="6"/>
  <c r="M90" i="6"/>
  <c r="J90" i="6"/>
  <c r="I90" i="6"/>
  <c r="K90" i="6" s="1"/>
  <c r="L90" i="6" s="1"/>
  <c r="H90" i="6"/>
  <c r="G90" i="6"/>
  <c r="M89" i="6"/>
  <c r="L89" i="6"/>
  <c r="K89" i="6"/>
  <c r="J89" i="6"/>
  <c r="I89" i="6"/>
  <c r="H89" i="6"/>
  <c r="G89" i="6"/>
  <c r="M88" i="6"/>
  <c r="K88" i="6"/>
  <c r="L88" i="6" s="1"/>
  <c r="J88" i="6"/>
  <c r="I88" i="6"/>
  <c r="H88" i="6"/>
  <c r="G88" i="6"/>
  <c r="M87" i="6"/>
  <c r="J87" i="6"/>
  <c r="K87" i="6" s="1"/>
  <c r="L87" i="6" s="1"/>
  <c r="I87" i="6"/>
  <c r="H87" i="6"/>
  <c r="G87" i="6"/>
  <c r="M86" i="6"/>
  <c r="J86" i="6"/>
  <c r="I86" i="6"/>
  <c r="K86" i="6" s="1"/>
  <c r="L86" i="6" s="1"/>
  <c r="H86" i="6"/>
  <c r="G86" i="6"/>
  <c r="M85" i="6"/>
  <c r="L85" i="6"/>
  <c r="K85" i="6"/>
  <c r="J85" i="6"/>
  <c r="I85" i="6"/>
  <c r="H85" i="6"/>
  <c r="G85" i="6"/>
  <c r="M84" i="6"/>
  <c r="K84" i="6"/>
  <c r="L84" i="6" s="1"/>
  <c r="J84" i="6"/>
  <c r="I84" i="6"/>
  <c r="H84" i="6"/>
  <c r="G84" i="6"/>
  <c r="M83" i="6"/>
  <c r="J83" i="6"/>
  <c r="K83" i="6" s="1"/>
  <c r="L83" i="6" s="1"/>
  <c r="I83" i="6"/>
  <c r="H83" i="6"/>
  <c r="G83" i="6"/>
  <c r="M82" i="6"/>
  <c r="J82" i="6"/>
  <c r="I82" i="6"/>
  <c r="K82" i="6" s="1"/>
  <c r="L82" i="6" s="1"/>
  <c r="H82" i="6"/>
  <c r="G82" i="6"/>
  <c r="M81" i="6"/>
  <c r="L81" i="6"/>
  <c r="K81" i="6"/>
  <c r="J81" i="6"/>
  <c r="I81" i="6"/>
  <c r="H81" i="6"/>
  <c r="G81" i="6"/>
  <c r="M80" i="6"/>
  <c r="K80" i="6"/>
  <c r="L80" i="6" s="1"/>
  <c r="J80" i="6"/>
  <c r="I80" i="6"/>
  <c r="H80" i="6"/>
  <c r="G80" i="6"/>
  <c r="M79" i="6"/>
  <c r="J79" i="6"/>
  <c r="K79" i="6" s="1"/>
  <c r="L79" i="6" s="1"/>
  <c r="I79" i="6"/>
  <c r="H79" i="6"/>
  <c r="G79" i="6"/>
  <c r="M78" i="6"/>
  <c r="J78" i="6"/>
  <c r="I78" i="6"/>
  <c r="K78" i="6" s="1"/>
  <c r="L78" i="6" s="1"/>
  <c r="H78" i="6"/>
  <c r="G78" i="6"/>
  <c r="M77" i="6"/>
  <c r="L77" i="6"/>
  <c r="K77" i="6"/>
  <c r="J77" i="6"/>
  <c r="I77" i="6"/>
  <c r="H77" i="6"/>
  <c r="G77" i="6"/>
  <c r="M76" i="6"/>
  <c r="K76" i="6"/>
  <c r="L76" i="6" s="1"/>
  <c r="J76" i="6"/>
  <c r="I76" i="6"/>
  <c r="H76" i="6"/>
  <c r="G76" i="6"/>
  <c r="M75" i="6"/>
  <c r="J75" i="6"/>
  <c r="K75" i="6" s="1"/>
  <c r="L75" i="6" s="1"/>
  <c r="I75" i="6"/>
  <c r="H75" i="6"/>
  <c r="G75" i="6"/>
  <c r="M74" i="6"/>
  <c r="J74" i="6"/>
  <c r="I74" i="6"/>
  <c r="K74" i="6" s="1"/>
  <c r="L74" i="6" s="1"/>
  <c r="H74" i="6"/>
  <c r="G74" i="6"/>
  <c r="M73" i="6"/>
  <c r="L73" i="6"/>
  <c r="K73" i="6"/>
  <c r="J73" i="6"/>
  <c r="I73" i="6"/>
  <c r="H73" i="6"/>
  <c r="G73" i="6"/>
  <c r="M72" i="6"/>
  <c r="K72" i="6"/>
  <c r="L72" i="6" s="1"/>
  <c r="J72" i="6"/>
  <c r="I72" i="6"/>
  <c r="H72" i="6"/>
  <c r="G72" i="6"/>
  <c r="M71" i="6"/>
  <c r="J71" i="6"/>
  <c r="K71" i="6" s="1"/>
  <c r="L71" i="6" s="1"/>
  <c r="I71" i="6"/>
  <c r="H71" i="6"/>
  <c r="G71" i="6"/>
  <c r="M70" i="6"/>
  <c r="J70" i="6"/>
  <c r="I70" i="6"/>
  <c r="K70" i="6" s="1"/>
  <c r="L70" i="6" s="1"/>
  <c r="H70" i="6"/>
  <c r="G70" i="6"/>
  <c r="M69" i="6"/>
  <c r="L69" i="6"/>
  <c r="K69" i="6"/>
  <c r="J69" i="6"/>
  <c r="I69" i="6"/>
  <c r="H69" i="6"/>
  <c r="G69" i="6"/>
  <c r="M68" i="6"/>
  <c r="K68" i="6"/>
  <c r="L68" i="6" s="1"/>
  <c r="J68" i="6"/>
  <c r="I68" i="6"/>
  <c r="H68" i="6"/>
  <c r="G68" i="6"/>
  <c r="M67" i="6"/>
  <c r="J67" i="6"/>
  <c r="K67" i="6" s="1"/>
  <c r="L67" i="6" s="1"/>
  <c r="I67" i="6"/>
  <c r="H67" i="6"/>
  <c r="G67" i="6"/>
  <c r="M66" i="6"/>
  <c r="J66" i="6"/>
  <c r="I66" i="6"/>
  <c r="K66" i="6" s="1"/>
  <c r="L66" i="6" s="1"/>
  <c r="H66" i="6"/>
  <c r="G66" i="6"/>
  <c r="M65" i="6"/>
  <c r="L65" i="6"/>
  <c r="K65" i="6"/>
  <c r="J65" i="6"/>
  <c r="I65" i="6"/>
  <c r="H65" i="6"/>
  <c r="G65" i="6"/>
  <c r="M64" i="6"/>
  <c r="K64" i="6"/>
  <c r="L64" i="6" s="1"/>
  <c r="J64" i="6"/>
  <c r="I64" i="6"/>
  <c r="H64" i="6"/>
  <c r="G64" i="6"/>
  <c r="M63" i="6"/>
  <c r="J63" i="6"/>
  <c r="K63" i="6" s="1"/>
  <c r="L63" i="6" s="1"/>
  <c r="I63" i="6"/>
  <c r="H63" i="6"/>
  <c r="G63" i="6"/>
  <c r="M62" i="6"/>
  <c r="J62" i="6"/>
  <c r="I62" i="6"/>
  <c r="K62" i="6" s="1"/>
  <c r="L62" i="6" s="1"/>
  <c r="H62" i="6"/>
  <c r="G62" i="6"/>
  <c r="M61" i="6"/>
  <c r="L61" i="6"/>
  <c r="K61" i="6"/>
  <c r="J61" i="6"/>
  <c r="I61" i="6"/>
  <c r="H61" i="6"/>
  <c r="G61" i="6"/>
  <c r="M60" i="6"/>
  <c r="K60" i="6"/>
  <c r="L60" i="6" s="1"/>
  <c r="J60" i="6"/>
  <c r="I60" i="6"/>
  <c r="H60" i="6"/>
  <c r="G60" i="6"/>
  <c r="M59" i="6"/>
  <c r="J59" i="6"/>
  <c r="K59" i="6" s="1"/>
  <c r="L59" i="6" s="1"/>
  <c r="I59" i="6"/>
  <c r="H59" i="6"/>
  <c r="G59" i="6"/>
  <c r="M58" i="6"/>
  <c r="J58" i="6"/>
  <c r="I58" i="6"/>
  <c r="K58" i="6" s="1"/>
  <c r="L58" i="6" s="1"/>
  <c r="H58" i="6"/>
  <c r="G58" i="6"/>
  <c r="M57" i="6"/>
  <c r="L57" i="6"/>
  <c r="K57" i="6"/>
  <c r="J57" i="6"/>
  <c r="I57" i="6"/>
  <c r="H57" i="6"/>
  <c r="G57" i="6"/>
  <c r="M56" i="6"/>
  <c r="K56" i="6"/>
  <c r="L56" i="6" s="1"/>
  <c r="J56" i="6"/>
  <c r="I56" i="6"/>
  <c r="H56" i="6"/>
  <c r="G56" i="6"/>
  <c r="M55" i="6"/>
  <c r="J55" i="6"/>
  <c r="K55" i="6" s="1"/>
  <c r="L55" i="6" s="1"/>
  <c r="I55" i="6"/>
  <c r="H55" i="6"/>
  <c r="G55" i="6"/>
  <c r="M54" i="6"/>
  <c r="J54" i="6"/>
  <c r="I54" i="6"/>
  <c r="K54" i="6" s="1"/>
  <c r="L54" i="6" s="1"/>
  <c r="H54" i="6"/>
  <c r="G54" i="6"/>
  <c r="M53" i="6"/>
  <c r="L53" i="6"/>
  <c r="K53" i="6"/>
  <c r="J53" i="6"/>
  <c r="I53" i="6"/>
  <c r="H53" i="6"/>
  <c r="G53" i="6"/>
  <c r="M52" i="6"/>
  <c r="K52" i="6"/>
  <c r="L52" i="6" s="1"/>
  <c r="J52" i="6"/>
  <c r="I52" i="6"/>
  <c r="H52" i="6"/>
  <c r="G52" i="6"/>
  <c r="M51" i="6"/>
  <c r="J51" i="6"/>
  <c r="K51" i="6" s="1"/>
  <c r="L51" i="6" s="1"/>
  <c r="I51" i="6"/>
  <c r="H51" i="6"/>
  <c r="G51" i="6"/>
  <c r="M50" i="6"/>
  <c r="J50" i="6"/>
  <c r="I50" i="6"/>
  <c r="K50" i="6" s="1"/>
  <c r="L50" i="6" s="1"/>
  <c r="H50" i="6"/>
  <c r="G50" i="6"/>
  <c r="M49" i="6"/>
  <c r="L49" i="6"/>
  <c r="K49" i="6"/>
  <c r="J49" i="6"/>
  <c r="I49" i="6"/>
  <c r="H49" i="6"/>
  <c r="G49" i="6"/>
  <c r="M48" i="6"/>
  <c r="K48" i="6"/>
  <c r="L48" i="6" s="1"/>
  <c r="J48" i="6"/>
  <c r="I48" i="6"/>
  <c r="H48" i="6"/>
  <c r="G48" i="6"/>
  <c r="M47" i="6"/>
  <c r="J47" i="6"/>
  <c r="K47" i="6" s="1"/>
  <c r="L47" i="6" s="1"/>
  <c r="I47" i="6"/>
  <c r="H47" i="6"/>
  <c r="G47" i="6"/>
  <c r="M46" i="6"/>
  <c r="J46" i="6"/>
  <c r="I46" i="6"/>
  <c r="K46" i="6" s="1"/>
  <c r="L46" i="6" s="1"/>
  <c r="H46" i="6"/>
  <c r="G46" i="6"/>
  <c r="M45" i="6"/>
  <c r="L45" i="6"/>
  <c r="K45" i="6"/>
  <c r="J45" i="6"/>
  <c r="I45" i="6"/>
  <c r="H45" i="6"/>
  <c r="G45" i="6"/>
  <c r="M44" i="6"/>
  <c r="K44" i="6"/>
  <c r="L44" i="6" s="1"/>
  <c r="J44" i="6"/>
  <c r="I44" i="6"/>
  <c r="H44" i="6"/>
  <c r="G44" i="6"/>
  <c r="M43" i="6"/>
  <c r="J43" i="6"/>
  <c r="K43" i="6" s="1"/>
  <c r="L43" i="6" s="1"/>
  <c r="I43" i="6"/>
  <c r="H43" i="6"/>
  <c r="G43" i="6"/>
  <c r="M42" i="6"/>
  <c r="J42" i="6"/>
  <c r="I42" i="6"/>
  <c r="K42" i="6" s="1"/>
  <c r="L42" i="6" s="1"/>
  <c r="H42" i="6"/>
  <c r="G42" i="6"/>
  <c r="M41" i="6"/>
  <c r="L41" i="6"/>
  <c r="K41" i="6"/>
  <c r="J41" i="6"/>
  <c r="I41" i="6"/>
  <c r="H41" i="6"/>
  <c r="G41" i="6"/>
  <c r="M40" i="6"/>
  <c r="K40" i="6"/>
  <c r="L40" i="6" s="1"/>
  <c r="J40" i="6"/>
  <c r="I40" i="6"/>
  <c r="H40" i="6"/>
  <c r="G40" i="6"/>
  <c r="M39" i="6"/>
  <c r="J39" i="6"/>
  <c r="K39" i="6" s="1"/>
  <c r="L39" i="6" s="1"/>
  <c r="I39" i="6"/>
  <c r="H39" i="6"/>
  <c r="G39" i="6"/>
  <c r="Q38" i="6"/>
  <c r="R38" i="6" s="1"/>
  <c r="P38" i="6"/>
  <c r="N38" i="6"/>
  <c r="O38" i="6" s="1"/>
  <c r="M38" i="6"/>
  <c r="J38" i="6"/>
  <c r="I38" i="6"/>
  <c r="H38" i="6"/>
  <c r="G38" i="6"/>
  <c r="Q37" i="6"/>
  <c r="R37" i="6" s="1"/>
  <c r="P37" i="6"/>
  <c r="N37" i="6"/>
  <c r="O37" i="6" s="1"/>
  <c r="M37" i="6"/>
  <c r="J37" i="6"/>
  <c r="I37" i="6"/>
  <c r="H37" i="6"/>
  <c r="G37" i="6"/>
  <c r="Q36" i="6"/>
  <c r="R36" i="6" s="1"/>
  <c r="P36" i="6"/>
  <c r="N36" i="6"/>
  <c r="O36" i="6" s="1"/>
  <c r="M36" i="6"/>
  <c r="J36" i="6"/>
  <c r="I36" i="6"/>
  <c r="H36" i="6"/>
  <c r="G36" i="6"/>
  <c r="Q35" i="6"/>
  <c r="P35" i="6"/>
  <c r="N35" i="6"/>
  <c r="O35" i="6" s="1"/>
  <c r="M35" i="6"/>
  <c r="J35" i="6"/>
  <c r="I35" i="6"/>
  <c r="K35" i="6" s="1"/>
  <c r="L35" i="6" s="1"/>
  <c r="H35" i="6"/>
  <c r="G35" i="6"/>
  <c r="Q34" i="6"/>
  <c r="R34" i="6" s="1"/>
  <c r="P34" i="6"/>
  <c r="N34" i="6"/>
  <c r="M34" i="6"/>
  <c r="J34" i="6"/>
  <c r="I34" i="6"/>
  <c r="K34" i="6" s="1"/>
  <c r="L34" i="6" s="1"/>
  <c r="H34" i="6"/>
  <c r="G34" i="6"/>
  <c r="Q33" i="6"/>
  <c r="R33" i="6" s="1"/>
  <c r="P33" i="6"/>
  <c r="N33" i="6"/>
  <c r="O33" i="6" s="1"/>
  <c r="M33" i="6"/>
  <c r="J33" i="6"/>
  <c r="I33" i="6"/>
  <c r="H33" i="6"/>
  <c r="G33" i="6"/>
  <c r="Q32" i="6"/>
  <c r="R32" i="6" s="1"/>
  <c r="P32" i="6"/>
  <c r="N32" i="6"/>
  <c r="O32" i="6" s="1"/>
  <c r="M32" i="6"/>
  <c r="J32" i="6"/>
  <c r="I32" i="6"/>
  <c r="K32" i="6" s="1"/>
  <c r="L32" i="6" s="1"/>
  <c r="H32" i="6"/>
  <c r="G32" i="6"/>
  <c r="Q31" i="6"/>
  <c r="P31" i="6"/>
  <c r="R31" i="6" s="1"/>
  <c r="N31" i="6"/>
  <c r="O31" i="6" s="1"/>
  <c r="M31" i="6"/>
  <c r="J31" i="6"/>
  <c r="K31" i="6" s="1"/>
  <c r="L31" i="6" s="1"/>
  <c r="I31" i="6"/>
  <c r="H31" i="6"/>
  <c r="G31" i="6"/>
  <c r="Q30" i="6"/>
  <c r="R30" i="6" s="1"/>
  <c r="P30" i="6"/>
  <c r="N30" i="6"/>
  <c r="M30" i="6"/>
  <c r="J30" i="6"/>
  <c r="I30" i="6"/>
  <c r="H30" i="6"/>
  <c r="G30" i="6"/>
  <c r="Q29" i="6"/>
  <c r="R29" i="6" s="1"/>
  <c r="P29" i="6"/>
  <c r="N29" i="6"/>
  <c r="O29" i="6" s="1"/>
  <c r="M29" i="6"/>
  <c r="J29" i="6"/>
  <c r="I29" i="6"/>
  <c r="H29" i="6"/>
  <c r="G29" i="6"/>
  <c r="Q28" i="6"/>
  <c r="R28" i="6" s="1"/>
  <c r="P28" i="6"/>
  <c r="N28" i="6"/>
  <c r="O28" i="6" s="1"/>
  <c r="M28" i="6"/>
  <c r="K28" i="6"/>
  <c r="L28" i="6" s="1"/>
  <c r="J28" i="6"/>
  <c r="I28" i="6"/>
  <c r="H28" i="6"/>
  <c r="G28" i="6"/>
  <c r="Q27" i="6"/>
  <c r="P27" i="6"/>
  <c r="N27" i="6"/>
  <c r="O27" i="6" s="1"/>
  <c r="M27" i="6"/>
  <c r="J27" i="6"/>
  <c r="K27" i="6" s="1"/>
  <c r="L27" i="6" s="1"/>
  <c r="I27" i="6"/>
  <c r="H27" i="6"/>
  <c r="G27" i="6"/>
  <c r="Q26" i="6"/>
  <c r="R26" i="6" s="1"/>
  <c r="P26" i="6"/>
  <c r="N26" i="6"/>
  <c r="M26" i="6"/>
  <c r="O26" i="6" s="1"/>
  <c r="J26" i="6"/>
  <c r="I26" i="6"/>
  <c r="H26" i="6"/>
  <c r="G26" i="6"/>
  <c r="Q25" i="6"/>
  <c r="R25" i="6" s="1"/>
  <c r="P25" i="6"/>
  <c r="N25" i="6"/>
  <c r="O25" i="6" s="1"/>
  <c r="M25" i="6"/>
  <c r="J25" i="6"/>
  <c r="K25" i="6" s="1"/>
  <c r="L25" i="6" s="1"/>
  <c r="I25" i="6"/>
  <c r="H25" i="6"/>
  <c r="G25" i="6"/>
  <c r="R24" i="6"/>
  <c r="Q24" i="6"/>
  <c r="P24" i="6"/>
  <c r="N24" i="6"/>
  <c r="O24" i="6" s="1"/>
  <c r="M24" i="6"/>
  <c r="J24" i="6"/>
  <c r="K24" i="6" s="1"/>
  <c r="L24" i="6" s="1"/>
  <c r="I24" i="6"/>
  <c r="H24" i="6"/>
  <c r="G24" i="6"/>
  <c r="Q23" i="6"/>
  <c r="P23" i="6"/>
  <c r="N23" i="6"/>
  <c r="O23" i="6" s="1"/>
  <c r="M23" i="6"/>
  <c r="J23" i="6"/>
  <c r="I23" i="6"/>
  <c r="H23" i="6"/>
  <c r="G23" i="6"/>
  <c r="Q22" i="6"/>
  <c r="R22" i="6" s="1"/>
  <c r="P22" i="6"/>
  <c r="N22" i="6"/>
  <c r="M22" i="6"/>
  <c r="J22" i="6"/>
  <c r="I22" i="6"/>
  <c r="H22" i="6"/>
  <c r="G22" i="6"/>
  <c r="Q21" i="6"/>
  <c r="R21" i="6" s="1"/>
  <c r="P21" i="6"/>
  <c r="N21" i="6"/>
  <c r="O21" i="6" s="1"/>
  <c r="M21" i="6"/>
  <c r="J21" i="6"/>
  <c r="K21" i="6" s="1"/>
  <c r="L21" i="6" s="1"/>
  <c r="I21" i="6"/>
  <c r="H21" i="6"/>
  <c r="G21" i="6"/>
  <c r="R20" i="6"/>
  <c r="Q20" i="6"/>
  <c r="P20" i="6"/>
  <c r="N20" i="6"/>
  <c r="O20" i="6" s="1"/>
  <c r="M20" i="6"/>
  <c r="J20" i="6"/>
  <c r="I20" i="6"/>
  <c r="H20" i="6"/>
  <c r="G20" i="6"/>
  <c r="Q19" i="6"/>
  <c r="P19" i="6"/>
  <c r="O19" i="6"/>
  <c r="N19" i="6"/>
  <c r="M19" i="6"/>
  <c r="J19" i="6"/>
  <c r="I19" i="6"/>
  <c r="K19" i="6" s="1"/>
  <c r="L19" i="6" s="1"/>
  <c r="H19" i="6"/>
  <c r="G19" i="6"/>
  <c r="Q18" i="6"/>
  <c r="R18" i="6" s="1"/>
  <c r="P18" i="6"/>
  <c r="N18" i="6"/>
  <c r="M18" i="6"/>
  <c r="J18" i="6"/>
  <c r="I18" i="6"/>
  <c r="K18" i="6" s="1"/>
  <c r="L18" i="6" s="1"/>
  <c r="H18" i="6"/>
  <c r="G18" i="6"/>
  <c r="Q17" i="6"/>
  <c r="R17" i="6" s="1"/>
  <c r="P17" i="6"/>
  <c r="N17" i="6"/>
  <c r="O17" i="6" s="1"/>
  <c r="M17" i="6"/>
  <c r="J17" i="6"/>
  <c r="I17" i="6"/>
  <c r="H17" i="6"/>
  <c r="G17" i="6"/>
  <c r="Q16" i="6"/>
  <c r="R16" i="6" s="1"/>
  <c r="P16" i="6"/>
  <c r="N16" i="6"/>
  <c r="O16" i="6" s="1"/>
  <c r="M16" i="6"/>
  <c r="J16" i="6"/>
  <c r="K16" i="6" s="1"/>
  <c r="L16" i="6" s="1"/>
  <c r="I16" i="6"/>
  <c r="H16" i="6"/>
  <c r="G16" i="6"/>
  <c r="Q15" i="6"/>
  <c r="P15" i="6"/>
  <c r="N15" i="6"/>
  <c r="O15" i="6" s="1"/>
  <c r="M15" i="6"/>
  <c r="J15" i="6"/>
  <c r="K15" i="6" s="1"/>
  <c r="L15" i="6" s="1"/>
  <c r="I15" i="6"/>
  <c r="H15" i="6"/>
  <c r="G15" i="6"/>
  <c r="Q14" i="6"/>
  <c r="R14" i="6" s="1"/>
  <c r="P14" i="6"/>
  <c r="N14" i="6"/>
  <c r="M14" i="6"/>
  <c r="J14" i="6"/>
  <c r="I14" i="6"/>
  <c r="H14" i="6"/>
  <c r="G14" i="6"/>
  <c r="Q13" i="6"/>
  <c r="R13" i="6" s="1"/>
  <c r="P13" i="6"/>
  <c r="N13" i="6"/>
  <c r="O13" i="6" s="1"/>
  <c r="M13" i="6"/>
  <c r="J13" i="6"/>
  <c r="I13" i="6"/>
  <c r="H13" i="6"/>
  <c r="G13" i="6"/>
  <c r="Q12" i="6"/>
  <c r="R12" i="6" s="1"/>
  <c r="P12" i="6"/>
  <c r="N12" i="6"/>
  <c r="O12" i="6" s="1"/>
  <c r="M12" i="6"/>
  <c r="K12" i="6"/>
  <c r="L12" i="6" s="1"/>
  <c r="J12" i="6"/>
  <c r="I12" i="6"/>
  <c r="H12" i="6"/>
  <c r="G12" i="6"/>
  <c r="Q11" i="6"/>
  <c r="P11" i="6"/>
  <c r="R11" i="6" s="1"/>
  <c r="N11" i="6"/>
  <c r="O11" i="6" s="1"/>
  <c r="M11" i="6"/>
  <c r="J11" i="6"/>
  <c r="K11" i="6" s="1"/>
  <c r="L11" i="6" s="1"/>
  <c r="I11" i="6"/>
  <c r="H11" i="6"/>
  <c r="G11" i="6"/>
  <c r="Q10" i="6"/>
  <c r="R10" i="6" s="1"/>
  <c r="P10" i="6"/>
  <c r="N10" i="6"/>
  <c r="M10" i="6"/>
  <c r="O10" i="6" s="1"/>
  <c r="J10" i="6"/>
  <c r="I10" i="6"/>
  <c r="H10" i="6"/>
  <c r="G10" i="6"/>
  <c r="Q9" i="6"/>
  <c r="R9" i="6" s="1"/>
  <c r="P9" i="6"/>
  <c r="N9" i="6"/>
  <c r="O9" i="6" s="1"/>
  <c r="M9" i="6"/>
  <c r="J9" i="6"/>
  <c r="I9" i="6"/>
  <c r="H9" i="6"/>
  <c r="G9" i="6"/>
  <c r="Q8" i="6"/>
  <c r="P8" i="6"/>
  <c r="N8" i="6"/>
  <c r="O8" i="6" s="1"/>
  <c r="M8" i="6"/>
  <c r="J8" i="6"/>
  <c r="K8" i="6" s="1"/>
  <c r="L8" i="6" s="1"/>
  <c r="I8" i="6"/>
  <c r="H8" i="6"/>
  <c r="G8" i="6"/>
  <c r="K9" i="2"/>
  <c r="L32" i="5" l="1"/>
  <c r="K33" i="5"/>
  <c r="M33" i="5" s="1"/>
  <c r="K20" i="6"/>
  <c r="L20" i="6" s="1"/>
  <c r="K33" i="6"/>
  <c r="L33" i="6" s="1"/>
  <c r="K38" i="6"/>
  <c r="L38" i="6" s="1"/>
  <c r="K17" i="6"/>
  <c r="L17" i="6" s="1"/>
  <c r="K23" i="6"/>
  <c r="L23" i="6" s="1"/>
  <c r="K37" i="6"/>
  <c r="L37" i="6" s="1"/>
  <c r="G101" i="6"/>
  <c r="R15" i="6"/>
  <c r="K36" i="6"/>
  <c r="L36" i="6" s="1"/>
  <c r="H101" i="6"/>
  <c r="Q101" i="6"/>
  <c r="K13" i="6"/>
  <c r="L13" i="6" s="1"/>
  <c r="K14" i="6"/>
  <c r="L14" i="6" s="1"/>
  <c r="O22" i="6"/>
  <c r="R27" i="6"/>
  <c r="K29" i="6"/>
  <c r="L29" i="6" s="1"/>
  <c r="K30" i="6"/>
  <c r="L30" i="6" s="1"/>
  <c r="N101" i="6"/>
  <c r="R8" i="6"/>
  <c r="K9" i="6"/>
  <c r="L9" i="6" s="1"/>
  <c r="L101" i="6" s="1"/>
  <c r="K10" i="6"/>
  <c r="L10" i="6" s="1"/>
  <c r="O18" i="6"/>
  <c r="R23" i="6"/>
  <c r="K26" i="6"/>
  <c r="L26" i="6" s="1"/>
  <c r="O34" i="6"/>
  <c r="O14" i="6"/>
  <c r="R19" i="6"/>
  <c r="K22" i="6"/>
  <c r="L22" i="6" s="1"/>
  <c r="O30" i="6"/>
  <c r="R35" i="6"/>
  <c r="O101" i="6"/>
  <c r="L33" i="5" l="1"/>
  <c r="K34" i="5"/>
  <c r="M34" i="5" s="1"/>
  <c r="R101" i="6"/>
  <c r="H61" i="5"/>
  <c r="F61" i="5"/>
  <c r="E61" i="5"/>
  <c r="F101" i="3"/>
  <c r="E101" i="3"/>
  <c r="D101" i="3"/>
  <c r="M100" i="3"/>
  <c r="J100" i="3"/>
  <c r="K100" i="3" s="1"/>
  <c r="L100" i="3" s="1"/>
  <c r="I100" i="3"/>
  <c r="H100" i="3"/>
  <c r="G100" i="3"/>
  <c r="C100" i="3"/>
  <c r="M99" i="3"/>
  <c r="J99" i="3"/>
  <c r="I99" i="3"/>
  <c r="K99" i="3" s="1"/>
  <c r="L99" i="3" s="1"/>
  <c r="H99" i="3"/>
  <c r="G99" i="3"/>
  <c r="C99" i="3"/>
  <c r="M98" i="3"/>
  <c r="L98" i="3"/>
  <c r="J98" i="3"/>
  <c r="I98" i="3"/>
  <c r="K98" i="3" s="1"/>
  <c r="H98" i="3"/>
  <c r="G98" i="3"/>
  <c r="C98" i="3"/>
  <c r="M97" i="3"/>
  <c r="L97" i="3"/>
  <c r="J97" i="3"/>
  <c r="I97" i="3"/>
  <c r="K97" i="3" s="1"/>
  <c r="H97" i="3"/>
  <c r="G97" i="3"/>
  <c r="C97" i="3"/>
  <c r="M96" i="3"/>
  <c r="J96" i="3"/>
  <c r="I96" i="3"/>
  <c r="K96" i="3" s="1"/>
  <c r="L96" i="3" s="1"/>
  <c r="H96" i="3"/>
  <c r="G96" i="3"/>
  <c r="C96" i="3"/>
  <c r="M95" i="3"/>
  <c r="J95" i="3"/>
  <c r="I95" i="3"/>
  <c r="K95" i="3" s="1"/>
  <c r="L95" i="3" s="1"/>
  <c r="H95" i="3"/>
  <c r="G95" i="3"/>
  <c r="C95" i="3"/>
  <c r="M94" i="3"/>
  <c r="L94" i="3"/>
  <c r="J94" i="3"/>
  <c r="I94" i="3"/>
  <c r="K94" i="3" s="1"/>
  <c r="H94" i="3"/>
  <c r="G94" i="3"/>
  <c r="C94" i="3"/>
  <c r="M93" i="3"/>
  <c r="L93" i="3"/>
  <c r="J93" i="3"/>
  <c r="I93" i="3"/>
  <c r="K93" i="3" s="1"/>
  <c r="H93" i="3"/>
  <c r="G93" i="3"/>
  <c r="C93" i="3"/>
  <c r="M92" i="3"/>
  <c r="J92" i="3"/>
  <c r="I92" i="3"/>
  <c r="K92" i="3" s="1"/>
  <c r="L92" i="3" s="1"/>
  <c r="H92" i="3"/>
  <c r="G92" i="3"/>
  <c r="C92" i="3"/>
  <c r="M91" i="3"/>
  <c r="J91" i="3"/>
  <c r="I91" i="3"/>
  <c r="K91" i="3" s="1"/>
  <c r="L91" i="3" s="1"/>
  <c r="H91" i="3"/>
  <c r="G91" i="3"/>
  <c r="C91" i="3"/>
  <c r="M90" i="3"/>
  <c r="L90" i="3"/>
  <c r="J90" i="3"/>
  <c r="I90" i="3"/>
  <c r="K90" i="3" s="1"/>
  <c r="H90" i="3"/>
  <c r="G90" i="3"/>
  <c r="C90" i="3"/>
  <c r="M89" i="3"/>
  <c r="L89" i="3"/>
  <c r="J89" i="3"/>
  <c r="I89" i="3"/>
  <c r="K89" i="3" s="1"/>
  <c r="H89" i="3"/>
  <c r="G89" i="3"/>
  <c r="C89" i="3"/>
  <c r="M88" i="3"/>
  <c r="J88" i="3"/>
  <c r="I88" i="3"/>
  <c r="K88" i="3" s="1"/>
  <c r="L88" i="3" s="1"/>
  <c r="H88" i="3"/>
  <c r="G88" i="3"/>
  <c r="C88" i="3"/>
  <c r="M87" i="3"/>
  <c r="J87" i="3"/>
  <c r="I87" i="3"/>
  <c r="K87" i="3" s="1"/>
  <c r="L87" i="3" s="1"/>
  <c r="H87" i="3"/>
  <c r="G87" i="3"/>
  <c r="C87" i="3"/>
  <c r="M86" i="3"/>
  <c r="L86" i="3"/>
  <c r="J86" i="3"/>
  <c r="I86" i="3"/>
  <c r="K86" i="3" s="1"/>
  <c r="H86" i="3"/>
  <c r="G86" i="3"/>
  <c r="C86" i="3"/>
  <c r="M85" i="3"/>
  <c r="L85" i="3"/>
  <c r="J85" i="3"/>
  <c r="I85" i="3"/>
  <c r="K85" i="3" s="1"/>
  <c r="H85" i="3"/>
  <c r="G85" i="3"/>
  <c r="C85" i="3"/>
  <c r="M84" i="3"/>
  <c r="J84" i="3"/>
  <c r="I84" i="3"/>
  <c r="K84" i="3" s="1"/>
  <c r="L84" i="3" s="1"/>
  <c r="H84" i="3"/>
  <c r="G84" i="3"/>
  <c r="C84" i="3"/>
  <c r="M83" i="3"/>
  <c r="J83" i="3"/>
  <c r="I83" i="3"/>
  <c r="K83" i="3" s="1"/>
  <c r="L83" i="3" s="1"/>
  <c r="H83" i="3"/>
  <c r="G83" i="3"/>
  <c r="C83" i="3"/>
  <c r="M82" i="3"/>
  <c r="L82" i="3"/>
  <c r="J82" i="3"/>
  <c r="I82" i="3"/>
  <c r="K82" i="3" s="1"/>
  <c r="H82" i="3"/>
  <c r="G82" i="3"/>
  <c r="C82" i="3"/>
  <c r="M81" i="3"/>
  <c r="L81" i="3"/>
  <c r="J81" i="3"/>
  <c r="I81" i="3"/>
  <c r="K81" i="3" s="1"/>
  <c r="H81" i="3"/>
  <c r="G81" i="3"/>
  <c r="C81" i="3"/>
  <c r="M80" i="3"/>
  <c r="J80" i="3"/>
  <c r="I80" i="3"/>
  <c r="K80" i="3" s="1"/>
  <c r="L80" i="3" s="1"/>
  <c r="H80" i="3"/>
  <c r="G80" i="3"/>
  <c r="C80" i="3"/>
  <c r="M79" i="3"/>
  <c r="J79" i="3"/>
  <c r="I79" i="3"/>
  <c r="K79" i="3" s="1"/>
  <c r="L79" i="3" s="1"/>
  <c r="H79" i="3"/>
  <c r="G79" i="3"/>
  <c r="C79" i="3"/>
  <c r="M78" i="3"/>
  <c r="L78" i="3"/>
  <c r="J78" i="3"/>
  <c r="I78" i="3"/>
  <c r="K78" i="3" s="1"/>
  <c r="H78" i="3"/>
  <c r="G78" i="3"/>
  <c r="C78" i="3"/>
  <c r="M77" i="3"/>
  <c r="L77" i="3"/>
  <c r="J77" i="3"/>
  <c r="I77" i="3"/>
  <c r="K77" i="3" s="1"/>
  <c r="H77" i="3"/>
  <c r="G77" i="3"/>
  <c r="C77" i="3"/>
  <c r="M76" i="3"/>
  <c r="J76" i="3"/>
  <c r="I76" i="3"/>
  <c r="K76" i="3" s="1"/>
  <c r="L76" i="3" s="1"/>
  <c r="H76" i="3"/>
  <c r="G76" i="3"/>
  <c r="C76" i="3"/>
  <c r="M75" i="3"/>
  <c r="J75" i="3"/>
  <c r="I75" i="3"/>
  <c r="K75" i="3" s="1"/>
  <c r="L75" i="3" s="1"/>
  <c r="H75" i="3"/>
  <c r="G75" i="3"/>
  <c r="C75" i="3"/>
  <c r="M74" i="3"/>
  <c r="L74" i="3"/>
  <c r="J74" i="3"/>
  <c r="I74" i="3"/>
  <c r="K74" i="3" s="1"/>
  <c r="H74" i="3"/>
  <c r="G74" i="3"/>
  <c r="C74" i="3"/>
  <c r="M73" i="3"/>
  <c r="L73" i="3"/>
  <c r="J73" i="3"/>
  <c r="I73" i="3"/>
  <c r="K73" i="3" s="1"/>
  <c r="H73" i="3"/>
  <c r="G73" i="3"/>
  <c r="C73" i="3"/>
  <c r="M72" i="3"/>
  <c r="J72" i="3"/>
  <c r="I72" i="3"/>
  <c r="K72" i="3" s="1"/>
  <c r="L72" i="3" s="1"/>
  <c r="H72" i="3"/>
  <c r="G72" i="3"/>
  <c r="C72" i="3"/>
  <c r="M71" i="3"/>
  <c r="J71" i="3"/>
  <c r="I71" i="3"/>
  <c r="K71" i="3" s="1"/>
  <c r="L71" i="3" s="1"/>
  <c r="H71" i="3"/>
  <c r="G71" i="3"/>
  <c r="C71" i="3"/>
  <c r="M70" i="3"/>
  <c r="L70" i="3"/>
  <c r="J70" i="3"/>
  <c r="I70" i="3"/>
  <c r="K70" i="3" s="1"/>
  <c r="H70" i="3"/>
  <c r="G70" i="3"/>
  <c r="C70" i="3"/>
  <c r="M69" i="3"/>
  <c r="L69" i="3"/>
  <c r="J69" i="3"/>
  <c r="I69" i="3"/>
  <c r="K69" i="3" s="1"/>
  <c r="H69" i="3"/>
  <c r="G69" i="3"/>
  <c r="C69" i="3"/>
  <c r="M68" i="3"/>
  <c r="J68" i="3"/>
  <c r="I68" i="3"/>
  <c r="K68" i="3" s="1"/>
  <c r="L68" i="3" s="1"/>
  <c r="H68" i="3"/>
  <c r="G68" i="3"/>
  <c r="C68" i="3"/>
  <c r="M67" i="3"/>
  <c r="J67" i="3"/>
  <c r="I67" i="3"/>
  <c r="K67" i="3" s="1"/>
  <c r="L67" i="3" s="1"/>
  <c r="H67" i="3"/>
  <c r="G67" i="3"/>
  <c r="C67" i="3"/>
  <c r="M66" i="3"/>
  <c r="L66" i="3"/>
  <c r="J66" i="3"/>
  <c r="I66" i="3"/>
  <c r="K66" i="3" s="1"/>
  <c r="H66" i="3"/>
  <c r="G66" i="3"/>
  <c r="C66" i="3"/>
  <c r="M65" i="3"/>
  <c r="L65" i="3"/>
  <c r="J65" i="3"/>
  <c r="I65" i="3"/>
  <c r="K65" i="3" s="1"/>
  <c r="H65" i="3"/>
  <c r="G65" i="3"/>
  <c r="C65" i="3"/>
  <c r="M64" i="3"/>
  <c r="J64" i="3"/>
  <c r="I64" i="3"/>
  <c r="K64" i="3" s="1"/>
  <c r="L64" i="3" s="1"/>
  <c r="H64" i="3"/>
  <c r="G64" i="3"/>
  <c r="C64" i="3"/>
  <c r="M63" i="3"/>
  <c r="J63" i="3"/>
  <c r="I63" i="3"/>
  <c r="K63" i="3" s="1"/>
  <c r="L63" i="3" s="1"/>
  <c r="H63" i="3"/>
  <c r="G63" i="3"/>
  <c r="C63" i="3"/>
  <c r="M62" i="3"/>
  <c r="L62" i="3"/>
  <c r="J62" i="3"/>
  <c r="I62" i="3"/>
  <c r="K62" i="3" s="1"/>
  <c r="H62" i="3"/>
  <c r="G62" i="3"/>
  <c r="C62" i="3"/>
  <c r="M61" i="3"/>
  <c r="L61" i="3"/>
  <c r="J61" i="3"/>
  <c r="I61" i="3"/>
  <c r="K61" i="3" s="1"/>
  <c r="H61" i="3"/>
  <c r="G61" i="3"/>
  <c r="C61" i="3"/>
  <c r="M60" i="3"/>
  <c r="J60" i="3"/>
  <c r="I60" i="3"/>
  <c r="K60" i="3" s="1"/>
  <c r="L60" i="3" s="1"/>
  <c r="H60" i="3"/>
  <c r="G60" i="3"/>
  <c r="C60" i="3"/>
  <c r="M59" i="3"/>
  <c r="L59" i="3"/>
  <c r="J59" i="3"/>
  <c r="I59" i="3"/>
  <c r="K59" i="3" s="1"/>
  <c r="H59" i="3"/>
  <c r="G59" i="3"/>
  <c r="C59" i="3"/>
  <c r="M58" i="3"/>
  <c r="L58" i="3"/>
  <c r="J58" i="3"/>
  <c r="I58" i="3"/>
  <c r="K58" i="3" s="1"/>
  <c r="H58" i="3"/>
  <c r="G58" i="3"/>
  <c r="C58" i="3"/>
  <c r="M57" i="3"/>
  <c r="J57" i="3"/>
  <c r="I57" i="3"/>
  <c r="K57" i="3" s="1"/>
  <c r="L57" i="3" s="1"/>
  <c r="H57" i="3"/>
  <c r="G57" i="3"/>
  <c r="C57" i="3"/>
  <c r="M56" i="3"/>
  <c r="J56" i="3"/>
  <c r="I56" i="3"/>
  <c r="K56" i="3" s="1"/>
  <c r="L56" i="3" s="1"/>
  <c r="H56" i="3"/>
  <c r="G56" i="3"/>
  <c r="C56" i="3"/>
  <c r="M55" i="3"/>
  <c r="L55" i="3"/>
  <c r="J55" i="3"/>
  <c r="I55" i="3"/>
  <c r="K55" i="3" s="1"/>
  <c r="H55" i="3"/>
  <c r="G55" i="3"/>
  <c r="C55" i="3"/>
  <c r="M54" i="3"/>
  <c r="L54" i="3"/>
  <c r="J54" i="3"/>
  <c r="I54" i="3"/>
  <c r="K54" i="3" s="1"/>
  <c r="H54" i="3"/>
  <c r="G54" i="3"/>
  <c r="C54" i="3"/>
  <c r="M53" i="3"/>
  <c r="J53" i="3"/>
  <c r="I53" i="3"/>
  <c r="K53" i="3" s="1"/>
  <c r="L53" i="3" s="1"/>
  <c r="H53" i="3"/>
  <c r="G53" i="3"/>
  <c r="C53" i="3"/>
  <c r="M52" i="3"/>
  <c r="J52" i="3"/>
  <c r="I52" i="3"/>
  <c r="K52" i="3" s="1"/>
  <c r="L52" i="3" s="1"/>
  <c r="H52" i="3"/>
  <c r="G52" i="3"/>
  <c r="C52" i="3"/>
  <c r="M51" i="3"/>
  <c r="L51" i="3"/>
  <c r="J51" i="3"/>
  <c r="I51" i="3"/>
  <c r="K51" i="3" s="1"/>
  <c r="H51" i="3"/>
  <c r="G51" i="3"/>
  <c r="C51" i="3"/>
  <c r="M50" i="3"/>
  <c r="L50" i="3"/>
  <c r="J50" i="3"/>
  <c r="I50" i="3"/>
  <c r="K50" i="3" s="1"/>
  <c r="H50" i="3"/>
  <c r="G50" i="3"/>
  <c r="C50" i="3"/>
  <c r="M49" i="3"/>
  <c r="J49" i="3"/>
  <c r="I49" i="3"/>
  <c r="K49" i="3" s="1"/>
  <c r="L49" i="3" s="1"/>
  <c r="H49" i="3"/>
  <c r="G49" i="3"/>
  <c r="C49" i="3"/>
  <c r="M48" i="3"/>
  <c r="J48" i="3"/>
  <c r="I48" i="3"/>
  <c r="K48" i="3" s="1"/>
  <c r="L48" i="3" s="1"/>
  <c r="H48" i="3"/>
  <c r="G48" i="3"/>
  <c r="C48" i="3"/>
  <c r="M47" i="3"/>
  <c r="L47" i="3"/>
  <c r="J47" i="3"/>
  <c r="I47" i="3"/>
  <c r="K47" i="3" s="1"/>
  <c r="H47" i="3"/>
  <c r="G47" i="3"/>
  <c r="C47" i="3"/>
  <c r="M46" i="3"/>
  <c r="L46" i="3"/>
  <c r="J46" i="3"/>
  <c r="I46" i="3"/>
  <c r="K46" i="3" s="1"/>
  <c r="H46" i="3"/>
  <c r="G46" i="3"/>
  <c r="C46" i="3"/>
  <c r="M45" i="3"/>
  <c r="J45" i="3"/>
  <c r="I45" i="3"/>
  <c r="K45" i="3" s="1"/>
  <c r="L45" i="3" s="1"/>
  <c r="H45" i="3"/>
  <c r="G45" i="3"/>
  <c r="C45" i="3"/>
  <c r="M44" i="3"/>
  <c r="J44" i="3"/>
  <c r="I44" i="3"/>
  <c r="K44" i="3" s="1"/>
  <c r="L44" i="3" s="1"/>
  <c r="H44" i="3"/>
  <c r="G44" i="3"/>
  <c r="C44" i="3"/>
  <c r="M43" i="3"/>
  <c r="L43" i="3"/>
  <c r="J43" i="3"/>
  <c r="I43" i="3"/>
  <c r="K43" i="3" s="1"/>
  <c r="H43" i="3"/>
  <c r="G43" i="3"/>
  <c r="C43" i="3"/>
  <c r="M42" i="3"/>
  <c r="L42" i="3"/>
  <c r="J42" i="3"/>
  <c r="I42" i="3"/>
  <c r="K42" i="3" s="1"/>
  <c r="H42" i="3"/>
  <c r="G42" i="3"/>
  <c r="C42" i="3"/>
  <c r="M41" i="3"/>
  <c r="J41" i="3"/>
  <c r="I41" i="3"/>
  <c r="K41" i="3" s="1"/>
  <c r="L41" i="3" s="1"/>
  <c r="H41" i="3"/>
  <c r="G41" i="3"/>
  <c r="C41" i="3"/>
  <c r="M40" i="3"/>
  <c r="J40" i="3"/>
  <c r="I40" i="3"/>
  <c r="K40" i="3" s="1"/>
  <c r="L40" i="3" s="1"/>
  <c r="H40" i="3"/>
  <c r="G40" i="3"/>
  <c r="C40" i="3"/>
  <c r="M39" i="3"/>
  <c r="L39" i="3"/>
  <c r="J39" i="3"/>
  <c r="I39" i="3"/>
  <c r="K39" i="3" s="1"/>
  <c r="H39" i="3"/>
  <c r="G39" i="3"/>
  <c r="C39" i="3"/>
  <c r="Q38" i="3"/>
  <c r="R38" i="3" s="1"/>
  <c r="P38" i="3"/>
  <c r="N38" i="3"/>
  <c r="M38" i="3"/>
  <c r="J38" i="3"/>
  <c r="K38" i="3" s="1"/>
  <c r="L38" i="3" s="1"/>
  <c r="I38" i="3"/>
  <c r="H38" i="3"/>
  <c r="G38" i="3"/>
  <c r="C38" i="3"/>
  <c r="R37" i="3"/>
  <c r="Q37" i="3"/>
  <c r="P37" i="3"/>
  <c r="O37" i="3"/>
  <c r="N37" i="3"/>
  <c r="M37" i="3"/>
  <c r="J37" i="3"/>
  <c r="K37" i="3" s="1"/>
  <c r="L37" i="3" s="1"/>
  <c r="I37" i="3"/>
  <c r="H37" i="3"/>
  <c r="G37" i="3"/>
  <c r="C37" i="3"/>
  <c r="Q36" i="3"/>
  <c r="P36" i="3"/>
  <c r="R36" i="3" s="1"/>
  <c r="O36" i="3"/>
  <c r="N36" i="3"/>
  <c r="M36" i="3"/>
  <c r="K36" i="3"/>
  <c r="L36" i="3" s="1"/>
  <c r="J36" i="3"/>
  <c r="I36" i="3"/>
  <c r="H36" i="3"/>
  <c r="G36" i="3"/>
  <c r="C36" i="3"/>
  <c r="Q35" i="3"/>
  <c r="R35" i="3" s="1"/>
  <c r="P35" i="3"/>
  <c r="N35" i="3"/>
  <c r="M35" i="3"/>
  <c r="O35" i="3" s="1"/>
  <c r="L35" i="3"/>
  <c r="J35" i="3"/>
  <c r="I35" i="3"/>
  <c r="K35" i="3" s="1"/>
  <c r="H35" i="3"/>
  <c r="G35" i="3"/>
  <c r="C35" i="3"/>
  <c r="Q34" i="3"/>
  <c r="R34" i="3" s="1"/>
  <c r="P34" i="3"/>
  <c r="N34" i="3"/>
  <c r="M34" i="3"/>
  <c r="J34" i="3"/>
  <c r="K34" i="3" s="1"/>
  <c r="L34" i="3" s="1"/>
  <c r="I34" i="3"/>
  <c r="H34" i="3"/>
  <c r="G34" i="3"/>
  <c r="C34" i="3"/>
  <c r="R33" i="3"/>
  <c r="Q33" i="3"/>
  <c r="P33" i="3"/>
  <c r="O33" i="3"/>
  <c r="N33" i="3"/>
  <c r="M33" i="3"/>
  <c r="J33" i="3"/>
  <c r="K33" i="3" s="1"/>
  <c r="L33" i="3" s="1"/>
  <c r="I33" i="3"/>
  <c r="H33" i="3"/>
  <c r="G33" i="3"/>
  <c r="C33" i="3"/>
  <c r="Q32" i="3"/>
  <c r="P32" i="3"/>
  <c r="R32" i="3" s="1"/>
  <c r="O32" i="3"/>
  <c r="N32" i="3"/>
  <c r="M32" i="3"/>
  <c r="K32" i="3"/>
  <c r="L32" i="3" s="1"/>
  <c r="J32" i="3"/>
  <c r="I32" i="3"/>
  <c r="H32" i="3"/>
  <c r="G32" i="3"/>
  <c r="C32" i="3"/>
  <c r="Q31" i="3"/>
  <c r="R31" i="3" s="1"/>
  <c r="P31" i="3"/>
  <c r="N31" i="3"/>
  <c r="M31" i="3"/>
  <c r="O31" i="3" s="1"/>
  <c r="L31" i="3"/>
  <c r="J31" i="3"/>
  <c r="I31" i="3"/>
  <c r="K31" i="3" s="1"/>
  <c r="H31" i="3"/>
  <c r="G31" i="3"/>
  <c r="C31" i="3"/>
  <c r="Q30" i="3"/>
  <c r="R30" i="3" s="1"/>
  <c r="P30" i="3"/>
  <c r="N30" i="3"/>
  <c r="M30" i="3"/>
  <c r="J30" i="3"/>
  <c r="K30" i="3" s="1"/>
  <c r="L30" i="3" s="1"/>
  <c r="I30" i="3"/>
  <c r="H30" i="3"/>
  <c r="G30" i="3"/>
  <c r="C30" i="3"/>
  <c r="R29" i="3"/>
  <c r="Q29" i="3"/>
  <c r="P29" i="3"/>
  <c r="O29" i="3"/>
  <c r="N29" i="3"/>
  <c r="M29" i="3"/>
  <c r="J29" i="3"/>
  <c r="K29" i="3" s="1"/>
  <c r="L29" i="3" s="1"/>
  <c r="I29" i="3"/>
  <c r="H29" i="3"/>
  <c r="G29" i="3"/>
  <c r="C29" i="3"/>
  <c r="Q28" i="3"/>
  <c r="P28" i="3"/>
  <c r="R28" i="3" s="1"/>
  <c r="O28" i="3"/>
  <c r="N28" i="3"/>
  <c r="M28" i="3"/>
  <c r="K28" i="3"/>
  <c r="L28" i="3" s="1"/>
  <c r="J28" i="3"/>
  <c r="I28" i="3"/>
  <c r="H28" i="3"/>
  <c r="G28" i="3"/>
  <c r="C28" i="3"/>
  <c r="Q27" i="3"/>
  <c r="R27" i="3" s="1"/>
  <c r="P27" i="3"/>
  <c r="N27" i="3"/>
  <c r="M27" i="3"/>
  <c r="O27" i="3" s="1"/>
  <c r="L27" i="3"/>
  <c r="J27" i="3"/>
  <c r="I27" i="3"/>
  <c r="K27" i="3" s="1"/>
  <c r="H27" i="3"/>
  <c r="G27" i="3"/>
  <c r="C27" i="3"/>
  <c r="Q26" i="3"/>
  <c r="R26" i="3" s="1"/>
  <c r="P26" i="3"/>
  <c r="N26" i="3"/>
  <c r="M26" i="3"/>
  <c r="J26" i="3"/>
  <c r="K26" i="3" s="1"/>
  <c r="L26" i="3" s="1"/>
  <c r="I26" i="3"/>
  <c r="H26" i="3"/>
  <c r="G26" i="3"/>
  <c r="C26" i="3"/>
  <c r="R25" i="3"/>
  <c r="Q25" i="3"/>
  <c r="P25" i="3"/>
  <c r="O25" i="3"/>
  <c r="N25" i="3"/>
  <c r="M25" i="3"/>
  <c r="J25" i="3"/>
  <c r="K25" i="3" s="1"/>
  <c r="L25" i="3" s="1"/>
  <c r="I25" i="3"/>
  <c r="H25" i="3"/>
  <c r="G25" i="3"/>
  <c r="C25" i="3"/>
  <c r="Q24" i="3"/>
  <c r="P24" i="3"/>
  <c r="R24" i="3" s="1"/>
  <c r="O24" i="3"/>
  <c r="N24" i="3"/>
  <c r="M24" i="3"/>
  <c r="K24" i="3"/>
  <c r="L24" i="3" s="1"/>
  <c r="J24" i="3"/>
  <c r="I24" i="3"/>
  <c r="H24" i="3"/>
  <c r="G24" i="3"/>
  <c r="C24" i="3"/>
  <c r="Q23" i="3"/>
  <c r="R23" i="3" s="1"/>
  <c r="P23" i="3"/>
  <c r="N23" i="3"/>
  <c r="M23" i="3"/>
  <c r="O23" i="3" s="1"/>
  <c r="L23" i="3"/>
  <c r="J23" i="3"/>
  <c r="I23" i="3"/>
  <c r="K23" i="3" s="1"/>
  <c r="H23" i="3"/>
  <c r="G23" i="3"/>
  <c r="C23" i="3"/>
  <c r="Q22" i="3"/>
  <c r="R22" i="3" s="1"/>
  <c r="P22" i="3"/>
  <c r="N22" i="3"/>
  <c r="M22" i="3"/>
  <c r="J22" i="3"/>
  <c r="K22" i="3" s="1"/>
  <c r="L22" i="3" s="1"/>
  <c r="I22" i="3"/>
  <c r="H22" i="3"/>
  <c r="G22" i="3"/>
  <c r="C22" i="3"/>
  <c r="R21" i="3"/>
  <c r="Q21" i="3"/>
  <c r="P21" i="3"/>
  <c r="O21" i="3"/>
  <c r="N21" i="3"/>
  <c r="M21" i="3"/>
  <c r="J21" i="3"/>
  <c r="K21" i="3" s="1"/>
  <c r="L21" i="3" s="1"/>
  <c r="I21" i="3"/>
  <c r="H21" i="3"/>
  <c r="G21" i="3"/>
  <c r="C21" i="3"/>
  <c r="Q20" i="3"/>
  <c r="P20" i="3"/>
  <c r="R20" i="3" s="1"/>
  <c r="O20" i="3"/>
  <c r="N20" i="3"/>
  <c r="M20" i="3"/>
  <c r="K20" i="3"/>
  <c r="L20" i="3" s="1"/>
  <c r="J20" i="3"/>
  <c r="I20" i="3"/>
  <c r="H20" i="3"/>
  <c r="G20" i="3"/>
  <c r="C20" i="3"/>
  <c r="Q19" i="3"/>
  <c r="R19" i="3" s="1"/>
  <c r="P19" i="3"/>
  <c r="N19" i="3"/>
  <c r="M19" i="3"/>
  <c r="O19" i="3" s="1"/>
  <c r="L19" i="3"/>
  <c r="J19" i="3"/>
  <c r="I19" i="3"/>
  <c r="K19" i="3" s="1"/>
  <c r="H19" i="3"/>
  <c r="G19" i="3"/>
  <c r="C19" i="3"/>
  <c r="Q18" i="3"/>
  <c r="R18" i="3" s="1"/>
  <c r="P18" i="3"/>
  <c r="N18" i="3"/>
  <c r="M18" i="3"/>
  <c r="J18" i="3"/>
  <c r="K18" i="3" s="1"/>
  <c r="L18" i="3" s="1"/>
  <c r="I18" i="3"/>
  <c r="H18" i="3"/>
  <c r="G18" i="3"/>
  <c r="C18" i="3"/>
  <c r="R17" i="3"/>
  <c r="Q17" i="3"/>
  <c r="P17" i="3"/>
  <c r="O17" i="3"/>
  <c r="N17" i="3"/>
  <c r="M17" i="3"/>
  <c r="J17" i="3"/>
  <c r="K17" i="3" s="1"/>
  <c r="L17" i="3" s="1"/>
  <c r="I17" i="3"/>
  <c r="H17" i="3"/>
  <c r="G17" i="3"/>
  <c r="C17" i="3"/>
  <c r="R16" i="3"/>
  <c r="Q16" i="3"/>
  <c r="P16" i="3"/>
  <c r="O16" i="3"/>
  <c r="N16" i="3"/>
  <c r="M16" i="3"/>
  <c r="K16" i="3"/>
  <c r="L16" i="3" s="1"/>
  <c r="J16" i="3"/>
  <c r="I16" i="3"/>
  <c r="H16" i="3"/>
  <c r="G16" i="3"/>
  <c r="C16" i="3"/>
  <c r="Q15" i="3"/>
  <c r="P15" i="3"/>
  <c r="O15" i="3"/>
  <c r="N15" i="3"/>
  <c r="M15" i="3"/>
  <c r="K15" i="3"/>
  <c r="L15" i="3" s="1"/>
  <c r="J15" i="3"/>
  <c r="I15" i="3"/>
  <c r="H15" i="3"/>
  <c r="G15" i="3"/>
  <c r="C15" i="3"/>
  <c r="Q14" i="3"/>
  <c r="R14" i="3" s="1"/>
  <c r="P14" i="3"/>
  <c r="N14" i="3"/>
  <c r="O14" i="3" s="1"/>
  <c r="M14" i="3"/>
  <c r="J14" i="3"/>
  <c r="K14" i="3" s="1"/>
  <c r="L14" i="3" s="1"/>
  <c r="I14" i="3"/>
  <c r="H14" i="3"/>
  <c r="G14" i="3"/>
  <c r="C14" i="3"/>
  <c r="R13" i="3"/>
  <c r="Q13" i="3"/>
  <c r="P13" i="3"/>
  <c r="O13" i="3"/>
  <c r="N13" i="3"/>
  <c r="M13" i="3"/>
  <c r="J13" i="3"/>
  <c r="K13" i="3" s="1"/>
  <c r="L13" i="3" s="1"/>
  <c r="I13" i="3"/>
  <c r="H13" i="3"/>
  <c r="G13" i="3"/>
  <c r="C13" i="3"/>
  <c r="R12" i="3"/>
  <c r="Q12" i="3"/>
  <c r="P12" i="3"/>
  <c r="O12" i="3"/>
  <c r="N12" i="3"/>
  <c r="M12" i="3"/>
  <c r="K12" i="3"/>
  <c r="L12" i="3" s="1"/>
  <c r="J12" i="3"/>
  <c r="I12" i="3"/>
  <c r="H12" i="3"/>
  <c r="G12" i="3"/>
  <c r="C12" i="3"/>
  <c r="Q11" i="3"/>
  <c r="P11" i="3"/>
  <c r="O11" i="3"/>
  <c r="N11" i="3"/>
  <c r="M11" i="3"/>
  <c r="K11" i="3"/>
  <c r="L11" i="3" s="1"/>
  <c r="J11" i="3"/>
  <c r="I11" i="3"/>
  <c r="H11" i="3"/>
  <c r="G11" i="3"/>
  <c r="C11" i="3"/>
  <c r="Q10" i="3"/>
  <c r="R10" i="3" s="1"/>
  <c r="P10" i="3"/>
  <c r="N10" i="3"/>
  <c r="O10" i="3" s="1"/>
  <c r="M10" i="3"/>
  <c r="J10" i="3"/>
  <c r="K10" i="3" s="1"/>
  <c r="L10" i="3" s="1"/>
  <c r="I10" i="3"/>
  <c r="H10" i="3"/>
  <c r="G10" i="3"/>
  <c r="C10" i="3"/>
  <c r="R9" i="3"/>
  <c r="Q9" i="3"/>
  <c r="P9" i="3"/>
  <c r="O9" i="3"/>
  <c r="N9" i="3"/>
  <c r="M9" i="3"/>
  <c r="J9" i="3"/>
  <c r="K9" i="3" s="1"/>
  <c r="L9" i="3" s="1"/>
  <c r="I9" i="3"/>
  <c r="H9" i="3"/>
  <c r="G9" i="3"/>
  <c r="C9" i="3"/>
  <c r="R8" i="3"/>
  <c r="Q8" i="3"/>
  <c r="P8" i="3"/>
  <c r="O8" i="3"/>
  <c r="N8" i="3"/>
  <c r="N101" i="3" s="1"/>
  <c r="M8" i="3"/>
  <c r="K8" i="3"/>
  <c r="L8" i="3" s="1"/>
  <c r="L101" i="3" s="1"/>
  <c r="J8" i="3"/>
  <c r="I8" i="3"/>
  <c r="H8" i="3"/>
  <c r="G8" i="3"/>
  <c r="G101" i="3" s="1"/>
  <c r="C8" i="3"/>
  <c r="L34" i="5" l="1"/>
  <c r="K35" i="5"/>
  <c r="M35" i="5" s="1"/>
  <c r="H101" i="3"/>
  <c r="Q101" i="3"/>
  <c r="R11" i="3"/>
  <c r="R15" i="3"/>
  <c r="R101" i="3" s="1"/>
  <c r="O18" i="3"/>
  <c r="O22" i="3"/>
  <c r="O26" i="3"/>
  <c r="O30" i="3"/>
  <c r="O101" i="3" s="1"/>
  <c r="O34" i="3"/>
  <c r="O38" i="3"/>
  <c r="L22" i="2"/>
  <c r="L38" i="2"/>
  <c r="L54" i="2"/>
  <c r="L70" i="2"/>
  <c r="L86" i="2"/>
  <c r="K10" i="2"/>
  <c r="L10" i="2" s="1"/>
  <c r="K42" i="2"/>
  <c r="L42" i="2" s="1"/>
  <c r="K74" i="2"/>
  <c r="L74" i="2" s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9" i="2"/>
  <c r="J10" i="2"/>
  <c r="J8" i="2"/>
  <c r="I9" i="2"/>
  <c r="L9" i="2" s="1"/>
  <c r="I10" i="2"/>
  <c r="I11" i="2"/>
  <c r="I12" i="2"/>
  <c r="I13" i="2"/>
  <c r="K13" i="2" s="1"/>
  <c r="L13" i="2" s="1"/>
  <c r="I14" i="2"/>
  <c r="K14" i="2" s="1"/>
  <c r="L14" i="2" s="1"/>
  <c r="I15" i="2"/>
  <c r="I16" i="2"/>
  <c r="K16" i="2" s="1"/>
  <c r="L16" i="2" s="1"/>
  <c r="I17" i="2"/>
  <c r="K17" i="2" s="1"/>
  <c r="L17" i="2" s="1"/>
  <c r="I18" i="2"/>
  <c r="I19" i="2"/>
  <c r="I20" i="2"/>
  <c r="K20" i="2" s="1"/>
  <c r="L20" i="2" s="1"/>
  <c r="I21" i="2"/>
  <c r="K21" i="2" s="1"/>
  <c r="L21" i="2" s="1"/>
  <c r="I22" i="2"/>
  <c r="K22" i="2" s="1"/>
  <c r="I23" i="2"/>
  <c r="I24" i="2"/>
  <c r="K24" i="2" s="1"/>
  <c r="L24" i="2" s="1"/>
  <c r="I25" i="2"/>
  <c r="K25" i="2" s="1"/>
  <c r="L25" i="2" s="1"/>
  <c r="I26" i="2"/>
  <c r="K26" i="2" s="1"/>
  <c r="L26" i="2" s="1"/>
  <c r="I27" i="2"/>
  <c r="I28" i="2"/>
  <c r="K28" i="2" s="1"/>
  <c r="L28" i="2" s="1"/>
  <c r="I29" i="2"/>
  <c r="K29" i="2" s="1"/>
  <c r="L29" i="2" s="1"/>
  <c r="I30" i="2"/>
  <c r="K30" i="2" s="1"/>
  <c r="L30" i="2" s="1"/>
  <c r="I31" i="2"/>
  <c r="I32" i="2"/>
  <c r="K32" i="2" s="1"/>
  <c r="L32" i="2" s="1"/>
  <c r="I33" i="2"/>
  <c r="K33" i="2" s="1"/>
  <c r="L33" i="2" s="1"/>
  <c r="I34" i="2"/>
  <c r="I35" i="2"/>
  <c r="I36" i="2"/>
  <c r="K36" i="2" s="1"/>
  <c r="L36" i="2" s="1"/>
  <c r="I37" i="2"/>
  <c r="K37" i="2" s="1"/>
  <c r="L37" i="2" s="1"/>
  <c r="I38" i="2"/>
  <c r="K38" i="2" s="1"/>
  <c r="I39" i="2"/>
  <c r="I40" i="2"/>
  <c r="K40" i="2" s="1"/>
  <c r="L40" i="2" s="1"/>
  <c r="I41" i="2"/>
  <c r="K41" i="2" s="1"/>
  <c r="L41" i="2" s="1"/>
  <c r="I42" i="2"/>
  <c r="I43" i="2"/>
  <c r="I44" i="2"/>
  <c r="K44" i="2" s="1"/>
  <c r="L44" i="2" s="1"/>
  <c r="I45" i="2"/>
  <c r="K45" i="2" s="1"/>
  <c r="L45" i="2" s="1"/>
  <c r="I46" i="2"/>
  <c r="K46" i="2" s="1"/>
  <c r="L46" i="2" s="1"/>
  <c r="I47" i="2"/>
  <c r="I48" i="2"/>
  <c r="K48" i="2" s="1"/>
  <c r="L48" i="2" s="1"/>
  <c r="I49" i="2"/>
  <c r="K49" i="2" s="1"/>
  <c r="L49" i="2" s="1"/>
  <c r="I50" i="2"/>
  <c r="I51" i="2"/>
  <c r="I52" i="2"/>
  <c r="K52" i="2" s="1"/>
  <c r="L52" i="2" s="1"/>
  <c r="I53" i="2"/>
  <c r="K53" i="2" s="1"/>
  <c r="L53" i="2" s="1"/>
  <c r="I54" i="2"/>
  <c r="K54" i="2" s="1"/>
  <c r="I55" i="2"/>
  <c r="I56" i="2"/>
  <c r="K56" i="2" s="1"/>
  <c r="L56" i="2" s="1"/>
  <c r="I57" i="2"/>
  <c r="K57" i="2" s="1"/>
  <c r="L57" i="2" s="1"/>
  <c r="I58" i="2"/>
  <c r="K58" i="2" s="1"/>
  <c r="L58" i="2" s="1"/>
  <c r="I59" i="2"/>
  <c r="I60" i="2"/>
  <c r="K60" i="2" s="1"/>
  <c r="L60" i="2" s="1"/>
  <c r="I61" i="2"/>
  <c r="K61" i="2" s="1"/>
  <c r="L61" i="2" s="1"/>
  <c r="I62" i="2"/>
  <c r="K62" i="2" s="1"/>
  <c r="L62" i="2" s="1"/>
  <c r="I63" i="2"/>
  <c r="I64" i="2"/>
  <c r="K64" i="2" s="1"/>
  <c r="L64" i="2" s="1"/>
  <c r="I65" i="2"/>
  <c r="K65" i="2" s="1"/>
  <c r="L65" i="2" s="1"/>
  <c r="I66" i="2"/>
  <c r="I67" i="2"/>
  <c r="I68" i="2"/>
  <c r="K68" i="2" s="1"/>
  <c r="L68" i="2" s="1"/>
  <c r="I69" i="2"/>
  <c r="K69" i="2" s="1"/>
  <c r="L69" i="2" s="1"/>
  <c r="I70" i="2"/>
  <c r="K70" i="2" s="1"/>
  <c r="I71" i="2"/>
  <c r="I72" i="2"/>
  <c r="K72" i="2" s="1"/>
  <c r="L72" i="2" s="1"/>
  <c r="I73" i="2"/>
  <c r="K73" i="2" s="1"/>
  <c r="L73" i="2" s="1"/>
  <c r="I74" i="2"/>
  <c r="I75" i="2"/>
  <c r="I76" i="2"/>
  <c r="K76" i="2" s="1"/>
  <c r="L76" i="2" s="1"/>
  <c r="I77" i="2"/>
  <c r="K77" i="2" s="1"/>
  <c r="L77" i="2" s="1"/>
  <c r="I78" i="2"/>
  <c r="K78" i="2" s="1"/>
  <c r="L78" i="2" s="1"/>
  <c r="I79" i="2"/>
  <c r="I80" i="2"/>
  <c r="K80" i="2" s="1"/>
  <c r="L80" i="2" s="1"/>
  <c r="I81" i="2"/>
  <c r="K81" i="2" s="1"/>
  <c r="L81" i="2" s="1"/>
  <c r="I82" i="2"/>
  <c r="I83" i="2"/>
  <c r="I84" i="2"/>
  <c r="K84" i="2" s="1"/>
  <c r="L84" i="2" s="1"/>
  <c r="I85" i="2"/>
  <c r="K85" i="2" s="1"/>
  <c r="L85" i="2" s="1"/>
  <c r="I86" i="2"/>
  <c r="K86" i="2" s="1"/>
  <c r="I87" i="2"/>
  <c r="I88" i="2"/>
  <c r="K88" i="2" s="1"/>
  <c r="L88" i="2" s="1"/>
  <c r="I89" i="2"/>
  <c r="K89" i="2" s="1"/>
  <c r="L89" i="2" s="1"/>
  <c r="I90" i="2"/>
  <c r="K90" i="2" s="1"/>
  <c r="L90" i="2" s="1"/>
  <c r="I91" i="2"/>
  <c r="I92" i="2"/>
  <c r="K92" i="2" s="1"/>
  <c r="L92" i="2" s="1"/>
  <c r="I93" i="2"/>
  <c r="K93" i="2" s="1"/>
  <c r="L93" i="2" s="1"/>
  <c r="I94" i="2"/>
  <c r="K94" i="2" s="1"/>
  <c r="L94" i="2" s="1"/>
  <c r="I95" i="2"/>
  <c r="I96" i="2"/>
  <c r="K96" i="2" s="1"/>
  <c r="L96" i="2" s="1"/>
  <c r="I97" i="2"/>
  <c r="K97" i="2" s="1"/>
  <c r="L97" i="2" s="1"/>
  <c r="I98" i="2"/>
  <c r="I99" i="2"/>
  <c r="I100" i="2"/>
  <c r="K100" i="2" s="1"/>
  <c r="L100" i="2" s="1"/>
  <c r="I8" i="2"/>
  <c r="K8" i="2" s="1"/>
  <c r="L8" i="2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F101" i="2"/>
  <c r="E101" i="2"/>
  <c r="D101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2"/>
  <c r="Q38" i="2"/>
  <c r="P38" i="2"/>
  <c r="N38" i="2"/>
  <c r="M38" i="2"/>
  <c r="C38" i="2"/>
  <c r="Q37" i="2"/>
  <c r="R37" i="2" s="1"/>
  <c r="P37" i="2"/>
  <c r="N37" i="2"/>
  <c r="M37" i="2"/>
  <c r="C37" i="2"/>
  <c r="Q36" i="2"/>
  <c r="P36" i="2"/>
  <c r="N36" i="2"/>
  <c r="M36" i="2"/>
  <c r="C36" i="2"/>
  <c r="Q35" i="2"/>
  <c r="P35" i="2"/>
  <c r="N35" i="2"/>
  <c r="O35" i="2" s="1"/>
  <c r="M35" i="2"/>
  <c r="C35" i="2"/>
  <c r="Q34" i="2"/>
  <c r="P34" i="2"/>
  <c r="N34" i="2"/>
  <c r="M34" i="2"/>
  <c r="C34" i="2"/>
  <c r="Q33" i="2"/>
  <c r="P33" i="2"/>
  <c r="N33" i="2"/>
  <c r="M33" i="2"/>
  <c r="C33" i="2"/>
  <c r="Q32" i="2"/>
  <c r="P32" i="2"/>
  <c r="N32" i="2"/>
  <c r="M32" i="2"/>
  <c r="C32" i="2"/>
  <c r="Q31" i="2"/>
  <c r="P31" i="2"/>
  <c r="N31" i="2"/>
  <c r="M31" i="2"/>
  <c r="C31" i="2"/>
  <c r="Q30" i="2"/>
  <c r="P30" i="2"/>
  <c r="N30" i="2"/>
  <c r="M30" i="2"/>
  <c r="C30" i="2"/>
  <c r="Q29" i="2"/>
  <c r="R29" i="2" s="1"/>
  <c r="P29" i="2"/>
  <c r="N29" i="2"/>
  <c r="M29" i="2"/>
  <c r="C29" i="2"/>
  <c r="Q28" i="2"/>
  <c r="P28" i="2"/>
  <c r="N28" i="2"/>
  <c r="M28" i="2"/>
  <c r="C28" i="2"/>
  <c r="Q27" i="2"/>
  <c r="P27" i="2"/>
  <c r="N27" i="2"/>
  <c r="O27" i="2" s="1"/>
  <c r="M27" i="2"/>
  <c r="C27" i="2"/>
  <c r="Q26" i="2"/>
  <c r="P26" i="2"/>
  <c r="N26" i="2"/>
  <c r="M26" i="2"/>
  <c r="C26" i="2"/>
  <c r="Q25" i="2"/>
  <c r="P25" i="2"/>
  <c r="N25" i="2"/>
  <c r="M25" i="2"/>
  <c r="C25" i="2"/>
  <c r="Q24" i="2"/>
  <c r="P24" i="2"/>
  <c r="N24" i="2"/>
  <c r="M24" i="2"/>
  <c r="C24" i="2"/>
  <c r="Q23" i="2"/>
  <c r="P23" i="2"/>
  <c r="N23" i="2"/>
  <c r="M23" i="2"/>
  <c r="C23" i="2"/>
  <c r="Q22" i="2"/>
  <c r="P22" i="2"/>
  <c r="N22" i="2"/>
  <c r="M22" i="2"/>
  <c r="C22" i="2"/>
  <c r="Q21" i="2"/>
  <c r="R21" i="2" s="1"/>
  <c r="P21" i="2"/>
  <c r="N21" i="2"/>
  <c r="M21" i="2"/>
  <c r="C21" i="2"/>
  <c r="Q20" i="2"/>
  <c r="P20" i="2"/>
  <c r="N20" i="2"/>
  <c r="M20" i="2"/>
  <c r="C20" i="2"/>
  <c r="Q19" i="2"/>
  <c r="P19" i="2"/>
  <c r="N19" i="2"/>
  <c r="O19" i="2" s="1"/>
  <c r="M19" i="2"/>
  <c r="C19" i="2"/>
  <c r="Q18" i="2"/>
  <c r="P18" i="2"/>
  <c r="N18" i="2"/>
  <c r="M18" i="2"/>
  <c r="C18" i="2"/>
  <c r="Q17" i="2"/>
  <c r="P17" i="2"/>
  <c r="N17" i="2"/>
  <c r="O17" i="2" s="1"/>
  <c r="M17" i="2"/>
  <c r="C17" i="2"/>
  <c r="Q16" i="2"/>
  <c r="P16" i="2"/>
  <c r="N16" i="2"/>
  <c r="M16" i="2"/>
  <c r="C16" i="2"/>
  <c r="Q15" i="2"/>
  <c r="P15" i="2"/>
  <c r="N15" i="2"/>
  <c r="M15" i="2"/>
  <c r="C15" i="2"/>
  <c r="Q14" i="2"/>
  <c r="P14" i="2"/>
  <c r="R14" i="2" s="1"/>
  <c r="N14" i="2"/>
  <c r="M14" i="2"/>
  <c r="C14" i="2"/>
  <c r="Q13" i="2"/>
  <c r="R13" i="2" s="1"/>
  <c r="P13" i="2"/>
  <c r="N13" i="2"/>
  <c r="M13" i="2"/>
  <c r="C13" i="2"/>
  <c r="Q12" i="2"/>
  <c r="P12" i="2"/>
  <c r="N12" i="2"/>
  <c r="M12" i="2"/>
  <c r="O12" i="2" s="1"/>
  <c r="C12" i="2"/>
  <c r="Q11" i="2"/>
  <c r="P11" i="2"/>
  <c r="N11" i="2"/>
  <c r="O11" i="2" s="1"/>
  <c r="M11" i="2"/>
  <c r="C11" i="2"/>
  <c r="Q10" i="2"/>
  <c r="P10" i="2"/>
  <c r="N10" i="2"/>
  <c r="M10" i="2"/>
  <c r="C10" i="2"/>
  <c r="Q9" i="2"/>
  <c r="P9" i="2"/>
  <c r="N9" i="2"/>
  <c r="M9" i="2"/>
  <c r="C9" i="2"/>
  <c r="Q8" i="2"/>
  <c r="P8" i="2"/>
  <c r="N8" i="2"/>
  <c r="M8" i="2"/>
  <c r="O8" i="2" s="1"/>
  <c r="C8" i="2"/>
  <c r="L35" i="5" l="1"/>
  <c r="K36" i="5"/>
  <c r="M36" i="5" s="1"/>
  <c r="K98" i="2"/>
  <c r="L98" i="2" s="1"/>
  <c r="K82" i="2"/>
  <c r="L82" i="2" s="1"/>
  <c r="K66" i="2"/>
  <c r="L66" i="2" s="1"/>
  <c r="K50" i="2"/>
  <c r="L50" i="2" s="1"/>
  <c r="K34" i="2"/>
  <c r="L34" i="2" s="1"/>
  <c r="K18" i="2"/>
  <c r="L18" i="2" s="1"/>
  <c r="K12" i="2"/>
  <c r="L12" i="2" s="1"/>
  <c r="L101" i="2" s="1"/>
  <c r="O26" i="2"/>
  <c r="O34" i="2"/>
  <c r="K99" i="2"/>
  <c r="L99" i="2" s="1"/>
  <c r="K95" i="2"/>
  <c r="L95" i="2" s="1"/>
  <c r="K91" i="2"/>
  <c r="L91" i="2" s="1"/>
  <c r="K87" i="2"/>
  <c r="L87" i="2" s="1"/>
  <c r="K83" i="2"/>
  <c r="L83" i="2" s="1"/>
  <c r="K79" i="2"/>
  <c r="L79" i="2" s="1"/>
  <c r="K75" i="2"/>
  <c r="L75" i="2" s="1"/>
  <c r="K71" i="2"/>
  <c r="L71" i="2" s="1"/>
  <c r="K67" i="2"/>
  <c r="L67" i="2" s="1"/>
  <c r="K63" i="2"/>
  <c r="L63" i="2" s="1"/>
  <c r="K59" i="2"/>
  <c r="L59" i="2" s="1"/>
  <c r="K55" i="2"/>
  <c r="L55" i="2" s="1"/>
  <c r="K51" i="2"/>
  <c r="L51" i="2" s="1"/>
  <c r="K47" i="2"/>
  <c r="L47" i="2" s="1"/>
  <c r="K43" i="2"/>
  <c r="L43" i="2" s="1"/>
  <c r="K39" i="2"/>
  <c r="L39" i="2" s="1"/>
  <c r="K35" i="2"/>
  <c r="L35" i="2" s="1"/>
  <c r="K31" i="2"/>
  <c r="L31" i="2" s="1"/>
  <c r="K27" i="2"/>
  <c r="L27" i="2" s="1"/>
  <c r="K23" i="2"/>
  <c r="L23" i="2" s="1"/>
  <c r="K19" i="2"/>
  <c r="L19" i="2" s="1"/>
  <c r="K15" i="2"/>
  <c r="L15" i="2" s="1"/>
  <c r="K11" i="2"/>
  <c r="L11" i="2" s="1"/>
  <c r="R10" i="2"/>
  <c r="R18" i="2"/>
  <c r="R26" i="2"/>
  <c r="R34" i="2"/>
  <c r="O9" i="2"/>
  <c r="O25" i="2"/>
  <c r="O33" i="2"/>
  <c r="R32" i="2"/>
  <c r="H101" i="2"/>
  <c r="Q101" i="2"/>
  <c r="G101" i="2"/>
  <c r="N101" i="2"/>
  <c r="O16" i="2"/>
  <c r="O36" i="2"/>
  <c r="R38" i="2"/>
  <c r="O20" i="2"/>
  <c r="R22" i="2"/>
  <c r="O24" i="2"/>
  <c r="O28" i="2"/>
  <c r="R30" i="2"/>
  <c r="O32" i="2"/>
  <c r="R11" i="2"/>
  <c r="R15" i="2"/>
  <c r="O23" i="2"/>
  <c r="R27" i="2"/>
  <c r="R31" i="2"/>
  <c r="O15" i="2"/>
  <c r="R19" i="2"/>
  <c r="R23" i="2"/>
  <c r="O31" i="2"/>
  <c r="R35" i="2"/>
  <c r="O18" i="2"/>
  <c r="R9" i="2"/>
  <c r="O13" i="2"/>
  <c r="R17" i="2"/>
  <c r="O21" i="2"/>
  <c r="R25" i="2"/>
  <c r="O29" i="2"/>
  <c r="R33" i="2"/>
  <c r="O37" i="2"/>
  <c r="R12" i="2"/>
  <c r="O14" i="2"/>
  <c r="R20" i="2"/>
  <c r="O22" i="2"/>
  <c r="R28" i="2"/>
  <c r="O30" i="2"/>
  <c r="R36" i="2"/>
  <c r="O38" i="2"/>
  <c r="O10" i="2"/>
  <c r="R16" i="2"/>
  <c r="R24" i="2"/>
  <c r="R8" i="2"/>
  <c r="L36" i="5" l="1"/>
  <c r="K37" i="5"/>
  <c r="M37" i="5" s="1"/>
  <c r="O101" i="2"/>
  <c r="R101" i="2"/>
  <c r="L37" i="5" l="1"/>
  <c r="K38" i="5"/>
  <c r="M38" i="5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8" i="1"/>
  <c r="L39" i="1"/>
  <c r="K3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I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8" i="1"/>
  <c r="F39" i="1"/>
  <c r="E39" i="1"/>
  <c r="D3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8" i="1"/>
  <c r="L38" i="5" l="1"/>
  <c r="K39" i="5"/>
  <c r="M39" i="5" s="1"/>
  <c r="I39" i="1"/>
  <c r="L39" i="5" l="1"/>
  <c r="K40" i="5"/>
  <c r="M40" i="5" s="1"/>
  <c r="L40" i="5" l="1"/>
  <c r="K41" i="5"/>
  <c r="M41" i="5" s="1"/>
  <c r="L41" i="5" l="1"/>
  <c r="K42" i="5"/>
  <c r="M42" i="5" s="1"/>
  <c r="L42" i="5" l="1"/>
  <c r="K43" i="5"/>
  <c r="M43" i="5" s="1"/>
  <c r="L43" i="5" l="1"/>
  <c r="K44" i="5"/>
  <c r="M44" i="5" s="1"/>
  <c r="L44" i="5" l="1"/>
  <c r="K45" i="5"/>
  <c r="M45" i="5" s="1"/>
  <c r="L45" i="5" l="1"/>
  <c r="K46" i="5"/>
  <c r="M46" i="5" s="1"/>
  <c r="L46" i="5" l="1"/>
  <c r="K47" i="5"/>
  <c r="M47" i="5" s="1"/>
  <c r="L47" i="5" l="1"/>
  <c r="K48" i="5"/>
  <c r="M48" i="5" s="1"/>
  <c r="L48" i="5" l="1"/>
  <c r="K49" i="5"/>
  <c r="M49" i="5" s="1"/>
  <c r="L49" i="5" l="1"/>
  <c r="K50" i="5"/>
  <c r="M50" i="5" s="1"/>
  <c r="L50" i="5" l="1"/>
  <c r="K51" i="5"/>
  <c r="M51" i="5" s="1"/>
  <c r="L51" i="5" l="1"/>
  <c r="K52" i="5"/>
  <c r="M52" i="5" s="1"/>
  <c r="L52" i="5" l="1"/>
  <c r="K53" i="5"/>
  <c r="M53" i="5" s="1"/>
  <c r="L53" i="5" l="1"/>
  <c r="K54" i="5"/>
  <c r="M54" i="5" s="1"/>
  <c r="L54" i="5" l="1"/>
  <c r="K55" i="5"/>
  <c r="M55" i="5" s="1"/>
  <c r="L55" i="5" l="1"/>
  <c r="K56" i="5"/>
  <c r="M56" i="5" s="1"/>
  <c r="L56" i="5" l="1"/>
  <c r="K57" i="5"/>
  <c r="M57" i="5" s="1"/>
  <c r="L57" i="5" l="1"/>
  <c r="K58" i="5"/>
  <c r="M58" i="5" s="1"/>
  <c r="L58" i="5" l="1"/>
  <c r="K59" i="5"/>
  <c r="M59" i="5" s="1"/>
  <c r="L59" i="5" l="1"/>
  <c r="K60" i="5"/>
  <c r="M60" i="5" s="1"/>
  <c r="L60" i="5" l="1"/>
  <c r="L61" i="5" s="1"/>
  <c r="K61" i="5"/>
  <c r="D83" i="5" s="1"/>
  <c r="D85" i="5" l="1"/>
  <c r="D84" i="5"/>
  <c r="O76" i="5" s="1"/>
  <c r="H83" i="5" l="1"/>
  <c r="O75" i="5"/>
  <c r="P75" i="5"/>
  <c r="O74" i="5"/>
  <c r="P74" i="5"/>
  <c r="P76" i="5"/>
  <c r="O73" i="5"/>
  <c r="P73" i="5"/>
  <c r="O72" i="5"/>
  <c r="P72" i="5"/>
  <c r="H84" i="5" l="1"/>
  <c r="H85" i="5" s="1"/>
</calcChain>
</file>

<file path=xl/comments1.xml><?xml version="1.0" encoding="utf-8"?>
<comments xmlns="http://schemas.openxmlformats.org/spreadsheetml/2006/main">
  <authors>
    <author>Bruno Alvarado Olivares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Indica tu Razón Social.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Indica tu punto de de origen.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Indica tu punto de de destino.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Gas Combustible de 1.956% aprobado mediante la Resolución Núm. RES/1955/2016.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Indica tu Capacidad Máxima Diaria (capacidad reservada).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Indica la cantidad diaria que deseas consumir.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En este ejercicio suponemos que la programación es igual a la nominación.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Suponemos que la inyección es igual a la programación menos el gas combustible.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Indica tu extracción diaria.</t>
        </r>
      </text>
    </comment>
  </commentList>
</comments>
</file>

<file path=xl/sharedStrings.xml><?xml version="1.0" encoding="utf-8"?>
<sst xmlns="http://schemas.openxmlformats.org/spreadsheetml/2006/main" count="169" uniqueCount="74">
  <si>
    <t>Gas Natural Caxitlán</t>
  </si>
  <si>
    <t>CMD (GJ/Día)</t>
  </si>
  <si>
    <t>Punto origen</t>
  </si>
  <si>
    <t>Punto destino</t>
  </si>
  <si>
    <t>IMPTENNESSEE</t>
  </si>
  <si>
    <t>ELCASTILLOEXT</t>
  </si>
  <si>
    <t>V033</t>
  </si>
  <si>
    <t>E160</t>
  </si>
  <si>
    <t>Fecha</t>
  </si>
  <si>
    <t>Pedido</t>
  </si>
  <si>
    <t>Programado</t>
  </si>
  <si>
    <t>Asignado</t>
  </si>
  <si>
    <t>+/-5%</t>
  </si>
  <si>
    <t>Tolerancia TCPS:</t>
  </si>
  <si>
    <t>+/-7%</t>
  </si>
  <si>
    <t>Prog - Asig (Gas en Exceso)</t>
  </si>
  <si>
    <t>Tolerancia +/-5%</t>
  </si>
  <si>
    <t>Tolerancia +/-7%</t>
  </si>
  <si>
    <t>Test (GJ) / Desb.</t>
  </si>
  <si>
    <t>Comisión Federal de Electricidad</t>
  </si>
  <si>
    <t>V030</t>
  </si>
  <si>
    <t>GLORIADIOS</t>
  </si>
  <si>
    <t>CFEENCINO, CFEENCINO 2, COMPXSUECO</t>
  </si>
  <si>
    <t>E103, E175, E087</t>
  </si>
  <si>
    <t>Uso</t>
  </si>
  <si>
    <t>Gas en Exceso</t>
  </si>
  <si>
    <t>Diferencia</t>
  </si>
  <si>
    <t>GJ Desb. Programación</t>
  </si>
  <si>
    <t>Etiquetas de fila</t>
  </si>
  <si>
    <t>Total general</t>
  </si>
  <si>
    <t>Suma de Programado</t>
  </si>
  <si>
    <t>Suma de Asignado</t>
  </si>
  <si>
    <t>Liquidación adelantada</t>
  </si>
  <si>
    <t>Tolerancia +/-15%</t>
  </si>
  <si>
    <t>Entregado (medición E)</t>
  </si>
  <si>
    <t>Razón social</t>
  </si>
  <si>
    <t>Unidad de Gestión Técnica y Planeación</t>
  </si>
  <si>
    <t>Capacidad Máxima Diaria CMD (GJ/Día)</t>
  </si>
  <si>
    <t>Punto origen (inyección)</t>
  </si>
  <si>
    <t>Punto destino (extracción)</t>
  </si>
  <si>
    <t>Calculadora de desbalance operativo</t>
  </si>
  <si>
    <t>Rango de liquidación adelantada:</t>
  </si>
  <si>
    <t>Porcentaje de desbalance</t>
  </si>
  <si>
    <t>I. Cálculo de desbalance</t>
  </si>
  <si>
    <t>II. Resultado del mes</t>
  </si>
  <si>
    <t>Penalizaciones</t>
  </si>
  <si>
    <t>Bonificaciones</t>
  </si>
  <si>
    <t>en adelante</t>
  </si>
  <si>
    <t>Precio del gas para CENAGAS</t>
  </si>
  <si>
    <t>Precio del gas para usuario</t>
  </si>
  <si>
    <t>NO BORRAR</t>
  </si>
  <si>
    <t>Resumen</t>
  </si>
  <si>
    <t>Porcejante de Desbalance Acumulado</t>
  </si>
  <si>
    <t>Desbalance Acumulado</t>
  </si>
  <si>
    <t>Totales</t>
  </si>
  <si>
    <t>1. Desbalance acumulado al cierre del mes.</t>
  </si>
  <si>
    <t>2. Porcentaje de desbalance acumulado al cierre del mes.</t>
  </si>
  <si>
    <t>3. Desbalance inicial del próximo mes.</t>
  </si>
  <si>
    <t>4. Porcentaje de penalización/bonificación.</t>
  </si>
  <si>
    <t>3. Resultado.</t>
  </si>
  <si>
    <t>Extracción Asignada</t>
  </si>
  <si>
    <t>Inyección Asignada</t>
  </si>
  <si>
    <t>5. Energía a pagar por desbalance (ver nota 1)</t>
  </si>
  <si>
    <t>Nota 1. Dadas las condiciones actuales del Sistema, las liquidaciones se harán conforme a:
i) Las liquidaciones que hagan los Usuarios al CENAGAS serán en efectivo;
ii) Las liquidaciones que haga el CENAGAS a los usuarios serán en especie.</t>
  </si>
  <si>
    <r>
      <rPr>
        <b/>
        <sz val="11"/>
        <color theme="1"/>
        <rFont val="Soberana Sans"/>
        <family val="3"/>
      </rPr>
      <t xml:space="preserve">Regulación vigente
</t>
    </r>
    <r>
      <rPr>
        <sz val="11"/>
        <color theme="1"/>
        <rFont val="Soberana Sans"/>
        <family val="3"/>
      </rPr>
      <t>Esta herramienta fue elaborada considerando el apartado 8 Reglas de Balance Operativo de los</t>
    </r>
    <r>
      <rPr>
        <b/>
        <sz val="11"/>
        <color theme="1"/>
        <rFont val="Soberana Sans"/>
        <family val="3"/>
      </rPr>
      <t xml:space="preserve"> </t>
    </r>
    <r>
      <rPr>
        <sz val="11"/>
        <color theme="1"/>
        <rFont val="Soberana Sans"/>
        <family val="3"/>
      </rPr>
      <t>Términos y Condiciones para la Prestación de los Servicios de Transporte de Gas Natural vigentes (TCPS) para el SISTRANGAS aprobados mediante las Resoluciones RES/1037/2016 y RES/1036/2016 de la Comisión Reguladora de Energía.
i) El desbalance se determina en base diaria y serán acumulables. Se tiene un rango de tolerancia, en acumulado, de +-5% la CMD (para evitar penalizaciones).
ii) Liquidación mensual de desbalances: 
   -Si no se rebasa el rango de tolerancia de +/-5% de CMD, el desbalance acumulado se contabiliza como balance inicial en el siguiente mes;
   -Si se supera el rango de tolerancia, se debe liquidar a final de mes tomando en cuenta las penalizaciones y/o bonificaciones por desbalance (TCPS secciones 8.5 y 8.6); y
   -Si en cualquier momento del mes el desbalance supera el +/-7% del CMF el CENAGAS puede determinar una liquidación adelantada si se considera operativamente necesario.</t>
    </r>
  </si>
  <si>
    <t>Rango de tolerancia</t>
  </si>
  <si>
    <t>Lím. Inferior</t>
  </si>
  <si>
    <t>Lím. Superior</t>
  </si>
  <si>
    <t>Gas Combustible</t>
  </si>
  <si>
    <t>Desbalance Diario</t>
  </si>
  <si>
    <t>Porcentaje de Gas Combustible</t>
  </si>
  <si>
    <t>Cantidad que se Desea Consumir</t>
  </si>
  <si>
    <t>Cantidad a Nominar (ver nota 1)</t>
  </si>
  <si>
    <t>Nota 1: la Nominación (pedido de transporte) debe de incluir la proporción de gas combustible.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</si>
</sst>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0_-;\-* #,##0.000_-;_-* &quot;-&quot;??_-;_-@_-"/>
    <numFmt numFmtId="165" formatCode="#,##0.000"/>
    <numFmt numFmtId="166" formatCode="0.000"/>
    <numFmt numFmtId="167" formatCode="0.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b/>
      <sz val="18"/>
      <color theme="1"/>
      <name val="Soberana Sans"/>
      <family val="3"/>
    </font>
    <font>
      <b/>
      <sz val="24"/>
      <color theme="1"/>
      <name val="Soberana Sans"/>
      <family val="3"/>
    </font>
    <font>
      <b/>
      <sz val="11"/>
      <color rgb="FFFF0000"/>
      <name val="Soberana Sans"/>
      <family val="3"/>
    </font>
    <font>
      <b/>
      <sz val="11"/>
      <color theme="1"/>
      <name val="Soberana Sans"/>
      <family val="3"/>
    </font>
    <font>
      <b/>
      <sz val="12"/>
      <color theme="1"/>
      <name val="Soberana Sans"/>
      <family val="3"/>
    </font>
    <font>
      <b/>
      <sz val="9"/>
      <color indexed="81"/>
      <name val="Tahoma"/>
      <family val="2"/>
    </font>
    <font>
      <sz val="12"/>
      <color theme="1"/>
      <name val="Soberana Sans"/>
      <family val="3"/>
    </font>
    <font>
      <b/>
      <sz val="11"/>
      <name val="Soberana Sans"/>
      <family val="3"/>
    </font>
    <font>
      <b/>
      <sz val="28"/>
      <color theme="1"/>
      <name val="Soberana Titular"/>
      <family val="3"/>
    </font>
    <font>
      <b/>
      <sz val="12"/>
      <color theme="1"/>
      <name val="Soberana Titular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1" applyNumberFormat="1" applyFont="1"/>
    <xf numFmtId="15" fontId="0" fillId="0" borderId="0" xfId="0" applyNumberForma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0" fillId="0" borderId="0" xfId="0" quotePrefix="1"/>
    <xf numFmtId="166" fontId="0" fillId="0" borderId="0" xfId="0" applyNumberFormat="1"/>
    <xf numFmtId="166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pivotButton="1"/>
    <xf numFmtId="15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10" fontId="3" fillId="0" borderId="2" xfId="0" applyNumberFormat="1" applyFont="1" applyBorder="1" applyAlignment="1" applyProtection="1">
      <alignment horizontal="center"/>
    </xf>
    <xf numFmtId="10" fontId="3" fillId="0" borderId="4" xfId="0" applyNumberFormat="1" applyFont="1" applyBorder="1" applyProtection="1"/>
    <xf numFmtId="10" fontId="3" fillId="0" borderId="5" xfId="0" applyNumberFormat="1" applyFont="1" applyBorder="1" applyAlignment="1" applyProtection="1">
      <alignment horizontal="center"/>
    </xf>
    <xf numFmtId="10" fontId="3" fillId="0" borderId="6" xfId="0" applyNumberFormat="1" applyFont="1" applyBorder="1" applyProtection="1"/>
    <xf numFmtId="10" fontId="3" fillId="0" borderId="7" xfId="0" applyNumberFormat="1" applyFont="1" applyBorder="1" applyAlignment="1" applyProtection="1">
      <alignment horizontal="center"/>
    </xf>
    <xf numFmtId="10" fontId="3" fillId="0" borderId="9" xfId="0" applyNumberFormat="1" applyFont="1" applyBorder="1" applyProtection="1"/>
    <xf numFmtId="0" fontId="6" fillId="0" borderId="0" xfId="0" applyFont="1" applyProtection="1"/>
    <xf numFmtId="0" fontId="3" fillId="3" borderId="11" xfId="0" quotePrefix="1" applyFont="1" applyFill="1" applyBorder="1" applyAlignment="1" applyProtection="1">
      <alignment horizontal="center" vertical="center"/>
    </xf>
    <xf numFmtId="165" fontId="8" fillId="3" borderId="12" xfId="0" applyNumberFormat="1" applyFont="1" applyFill="1" applyBorder="1" applyAlignment="1" applyProtection="1">
      <alignment horizontal="center" vertical="center"/>
    </xf>
    <xf numFmtId="15" fontId="3" fillId="0" borderId="16" xfId="0" applyNumberFormat="1" applyFont="1" applyBorder="1" applyAlignment="1" applyProtection="1">
      <alignment horizontal="center" vertical="center"/>
    </xf>
    <xf numFmtId="165" fontId="3" fillId="4" borderId="17" xfId="0" applyNumberFormat="1" applyFont="1" applyFill="1" applyBorder="1" applyProtection="1"/>
    <xf numFmtId="165" fontId="3" fillId="0" borderId="17" xfId="0" applyNumberFormat="1" applyFont="1" applyBorder="1" applyProtection="1"/>
    <xf numFmtId="10" fontId="3" fillId="0" borderId="17" xfId="0" applyNumberFormat="1" applyFont="1" applyBorder="1" applyProtection="1"/>
    <xf numFmtId="165" fontId="2" fillId="0" borderId="18" xfId="0" applyNumberFormat="1" applyFont="1" applyBorder="1" applyAlignment="1" applyProtection="1">
      <alignment horizontal="center"/>
    </xf>
    <xf numFmtId="15" fontId="3" fillId="0" borderId="19" xfId="0" applyNumberFormat="1" applyFont="1" applyBorder="1" applyAlignment="1" applyProtection="1">
      <alignment horizontal="center" vertical="center"/>
    </xf>
    <xf numFmtId="165" fontId="3" fillId="4" borderId="20" xfId="0" applyNumberFormat="1" applyFont="1" applyFill="1" applyBorder="1" applyProtection="1"/>
    <xf numFmtId="165" fontId="3" fillId="0" borderId="20" xfId="0" applyNumberFormat="1" applyFont="1" applyBorder="1" applyProtection="1"/>
    <xf numFmtId="10" fontId="3" fillId="0" borderId="20" xfId="0" applyNumberFormat="1" applyFont="1" applyBorder="1" applyProtection="1"/>
    <xf numFmtId="165" fontId="2" fillId="0" borderId="21" xfId="0" applyNumberFormat="1" applyFont="1" applyBorder="1" applyAlignment="1" applyProtection="1">
      <alignment horizontal="center"/>
    </xf>
    <xf numFmtId="15" fontId="3" fillId="0" borderId="22" xfId="0" applyNumberFormat="1" applyFont="1" applyBorder="1" applyAlignment="1" applyProtection="1">
      <alignment horizontal="center" vertical="center"/>
    </xf>
    <xf numFmtId="165" fontId="3" fillId="4" borderId="23" xfId="0" applyNumberFormat="1" applyFont="1" applyFill="1" applyBorder="1" applyProtection="1"/>
    <xf numFmtId="165" fontId="3" fillId="0" borderId="23" xfId="0" applyNumberFormat="1" applyFont="1" applyBorder="1" applyProtection="1"/>
    <xf numFmtId="10" fontId="3" fillId="0" borderId="23" xfId="0" applyNumberFormat="1" applyFont="1" applyBorder="1" applyProtection="1"/>
    <xf numFmtId="165" fontId="2" fillId="0" borderId="24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65" fontId="4" fillId="0" borderId="1" xfId="0" applyNumberFormat="1" applyFont="1" applyBorder="1" applyProtection="1"/>
    <xf numFmtId="10" fontId="8" fillId="0" borderId="1" xfId="0" applyNumberFormat="1" applyFont="1" applyBorder="1" applyProtection="1"/>
    <xf numFmtId="165" fontId="3" fillId="0" borderId="0" xfId="0" applyNumberFormat="1" applyFont="1" applyProtection="1"/>
    <xf numFmtId="0" fontId="5" fillId="0" borderId="0" xfId="0" applyFont="1" applyProtection="1"/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Border="1" applyProtection="1"/>
    <xf numFmtId="165" fontId="3" fillId="4" borderId="17" xfId="0" applyNumberFormat="1" applyFont="1" applyFill="1" applyBorder="1" applyProtection="1">
      <protection locked="0"/>
    </xf>
    <xf numFmtId="165" fontId="3" fillId="4" borderId="20" xfId="0" applyNumberFormat="1" applyFont="1" applyFill="1" applyBorder="1" applyProtection="1">
      <protection locked="0"/>
    </xf>
    <xf numFmtId="165" fontId="3" fillId="4" borderId="23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vertical="center"/>
    </xf>
    <xf numFmtId="9" fontId="3" fillId="5" borderId="11" xfId="0" applyNumberFormat="1" applyFont="1" applyFill="1" applyBorder="1" applyAlignment="1" applyProtection="1">
      <alignment horizontal="center"/>
    </xf>
    <xf numFmtId="9" fontId="3" fillId="5" borderId="12" xfId="0" applyNumberFormat="1" applyFont="1" applyFill="1" applyBorder="1" applyAlignment="1" applyProtection="1">
      <alignment horizontal="center"/>
    </xf>
    <xf numFmtId="9" fontId="3" fillId="5" borderId="10" xfId="0" applyNumberFormat="1" applyFont="1" applyFill="1" applyBorder="1" applyAlignment="1" applyProtection="1">
      <alignment horizontal="center"/>
    </xf>
    <xf numFmtId="9" fontId="3" fillId="5" borderId="5" xfId="0" applyNumberFormat="1" applyFont="1" applyFill="1" applyBorder="1" applyAlignment="1" applyProtection="1">
      <alignment horizontal="center"/>
    </xf>
    <xf numFmtId="9" fontId="3" fillId="5" borderId="0" xfId="0" applyNumberFormat="1" applyFont="1" applyFill="1" applyBorder="1" applyAlignment="1" applyProtection="1">
      <alignment horizontal="center"/>
    </xf>
    <xf numFmtId="9" fontId="3" fillId="5" borderId="7" xfId="0" applyNumberFormat="1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9" fillId="0" borderId="1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Protection="1"/>
    <xf numFmtId="10" fontId="9" fillId="0" borderId="11" xfId="2" applyNumberFormat="1" applyFont="1" applyFill="1" applyBorder="1" applyAlignment="1" applyProtection="1">
      <alignment horizontal="right" vertical="center" wrapText="1"/>
    </xf>
    <xf numFmtId="10" fontId="11" fillId="0" borderId="0" xfId="0" applyNumberFormat="1" applyFont="1" applyProtection="1"/>
    <xf numFmtId="9" fontId="9" fillId="0" borderId="11" xfId="2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horizontal="right"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4" fillId="0" borderId="0" xfId="0" applyFont="1" applyProtection="1"/>
    <xf numFmtId="0" fontId="12" fillId="5" borderId="1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/>
      <protection locked="0"/>
    </xf>
    <xf numFmtId="165" fontId="4" fillId="0" borderId="9" xfId="0" applyNumberFormat="1" applyFont="1" applyFill="1" applyBorder="1" applyAlignment="1" applyProtection="1">
      <alignment horizontal="center"/>
      <protection locked="0"/>
    </xf>
    <xf numFmtId="167" fontId="3" fillId="3" borderId="11" xfId="0" quotePrefix="1" applyNumberFormat="1" applyFont="1" applyFill="1" applyBorder="1" applyAlignment="1" applyProtection="1">
      <alignment horizontal="center" vertical="center"/>
    </xf>
    <xf numFmtId="167" fontId="3" fillId="3" borderId="12" xfId="0" quotePrefix="1" applyNumberFormat="1" applyFont="1" applyFill="1" applyBorder="1" applyAlignment="1" applyProtection="1">
      <alignment horizontal="center" vertical="center"/>
    </xf>
    <xf numFmtId="165" fontId="3" fillId="6" borderId="17" xfId="0" applyNumberFormat="1" applyFont="1" applyFill="1" applyBorder="1" applyProtection="1"/>
    <xf numFmtId="165" fontId="3" fillId="6" borderId="20" xfId="0" applyNumberFormat="1" applyFont="1" applyFill="1" applyBorder="1" applyProtection="1"/>
    <xf numFmtId="165" fontId="3" fillId="6" borderId="23" xfId="0" applyNumberFormat="1" applyFont="1" applyFill="1" applyBorder="1" applyProtection="1"/>
  </cellXfs>
  <cellStyles count="3">
    <cellStyle name="Millares" xfId="1" builtinId="3"/>
    <cellStyle name="Normal" xfId="0" builtinId="0"/>
    <cellStyle name="Porcentaje" xfId="2" builtinId="5"/>
  </cellStyles>
  <dxfs count="3"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1514475</xdr:colOff>
      <xdr:row>5</xdr:row>
      <xdr:rowOff>34924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7550" cy="1219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Serrano Jimenez" refreshedDate="42716.512935185187" createdVersion="6" refreshedVersion="6" minRefreshableVersion="3" recordCount="93">
  <cacheSource type="worksheet">
    <worksheetSource ref="B7:R100" sheet="CFE Manz-B (2)"/>
  </cacheSource>
  <cacheFields count="17">
    <cacheField name="Fecha" numFmtId="15">
      <sharedItems containsSemiMixedTypes="0" containsNonDate="0" containsDate="1" containsString="0" minDate="2016-10-01T00:00:00" maxDate="2016-11-01T00:00:00" count="31"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</sharedItems>
    </cacheField>
    <cacheField name="CMD (GJ/Día)" numFmtId="164">
      <sharedItems containsSemiMixedTypes="0" containsString="0" containsNumber="1" containsInteger="1" minValue="121331" maxValue="121331"/>
    </cacheField>
    <cacheField name="Pedido" numFmtId="0">
      <sharedItems containsNonDate="0" containsString="0" containsBlank="1"/>
    </cacheField>
    <cacheField name="Programado" numFmtId="165">
      <sharedItems containsSemiMixedTypes="0" containsString="0" containsNumber="1" minValue="505.67200000000003" maxValue="73850.921000000002"/>
    </cacheField>
    <cacheField name="Asignado" numFmtId="165">
      <sharedItems containsSemiMixedTypes="0" containsString="0" containsNumber="1" minValue="541.55700000000002" maxValue="74394.557000000001"/>
    </cacheField>
    <cacheField name="Uso" numFmtId="165">
      <sharedItems containsSemiMixedTypes="0" containsString="0" containsNumber="1" minValue="505.67200000000003" maxValue="73810.591"/>
    </cacheField>
    <cacheField name="Gas en Exceso" numFmtId="165">
      <sharedItems containsSemiMixedTypes="0" containsString="0" containsNumber="1" minValue="0" maxValue="8731.6729999999952"/>
    </cacheField>
    <cacheField name="Tolerancia +/-5%" numFmtId="165">
      <sharedItems containsSemiMixedTypes="0" containsString="0" containsNumber="1" minValue="75.850800000000007" maxValue="11077.638150000001"/>
    </cacheField>
    <cacheField name="Diferencia" numFmtId="165">
      <sharedItems containsSemiMixedTypes="0" containsString="0" containsNumber="1" minValue="-8731.6729999999952" maxValue="16391.304000000004"/>
    </cacheField>
    <cacheField name="Test (GJ) / Desb." numFmtId="165">
      <sharedItems containsSemiMixedTypes="0" containsString="0" containsNumber="1" minValue="-5313.665850000003" maxValue="0"/>
    </cacheField>
    <cacheField name="GJ Desb. Programación" numFmtId="165">
      <sharedItems containsSemiMixedTypes="0" containsString="0" containsNumber="1" minValue="0" maxValue="5313.665850000003"/>
    </cacheField>
    <cacheField name="Tolerancia +/-5%2" numFmtId="165">
      <sharedItems containsSemiMixedTypes="0" containsString="0" containsNumber="1" minValue="6066.55" maxValue="6066.55"/>
    </cacheField>
    <cacheField name="Prog - Asig (Gas en Exceso)" numFmtId="0">
      <sharedItems containsString="0" containsBlank="1" containsNumber="1" minValue="-8731.6729999999952" maxValue="13638.330000000002"/>
    </cacheField>
    <cacheField name="Test (GJ) / Desb.2" numFmtId="0">
      <sharedItems containsString="0" containsBlank="1" containsNumber="1" minValue="-7571.7800000000016" maxValue="0"/>
    </cacheField>
    <cacheField name="Tolerancia +/-7%" numFmtId="0">
      <sharedItems containsString="0" containsBlank="1" containsNumber="1" minValue="8493.17" maxValue="8493.17"/>
    </cacheField>
    <cacheField name="Prog - Asig (Gas en Exceso)2" numFmtId="0">
      <sharedItems containsString="0" containsBlank="1" containsNumber="1" minValue="-8731.6729999999952" maxValue="13638.330000000002"/>
    </cacheField>
    <cacheField name="Test (GJ) / Desb.3" numFmtId="0">
      <sharedItems containsString="0" containsBlank="1" containsNumber="1" minValue="-5145.1600000000017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dor" refreshedDate="42718.783943287039" createdVersion="6" refreshedVersion="6" minRefreshableVersion="3" recordCount="93">
  <cacheSource type="worksheet">
    <worksheetSource ref="B7:R100" sheet="CGPS (2)"/>
  </cacheSource>
  <cacheFields count="17">
    <cacheField name="Fecha" numFmtId="15">
      <sharedItems containsSemiMixedTypes="0" containsNonDate="0" containsDate="1" containsString="0" minDate="2016-10-01T00:00:00" maxDate="2016-11-01T00:00:00" count="31"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</sharedItems>
    </cacheField>
    <cacheField name="CMD (GJ/Día)" numFmtId="164">
      <sharedItems containsSemiMixedTypes="0" containsString="0" containsNumber="1" containsInteger="1" minValue="121331" maxValue="121331"/>
    </cacheField>
    <cacheField name="Pedido" numFmtId="0">
      <sharedItems containsNonDate="0" containsString="0" containsBlank="1"/>
    </cacheField>
    <cacheField name="Programado" numFmtId="165">
      <sharedItems containsSemiMixedTypes="0" containsString="0" containsNumber="1" minValue="505.67200000000003" maxValue="73850.921000000002"/>
    </cacheField>
    <cacheField name="Asignado" numFmtId="165">
      <sharedItems containsSemiMixedTypes="0" containsString="0" containsNumber="1" minValue="541.55700000000002" maxValue="74394.557000000001"/>
    </cacheField>
    <cacheField name="Uso" numFmtId="165">
      <sharedItems containsSemiMixedTypes="0" containsString="0" containsNumber="1" minValue="505.67200000000003" maxValue="73810.591"/>
    </cacheField>
    <cacheField name="Gas en Exceso" numFmtId="165">
      <sharedItems containsSemiMixedTypes="0" containsString="0" containsNumber="1" minValue="0" maxValue="8731.6729999999952"/>
    </cacheField>
    <cacheField name="Tolerancia +/-15%" numFmtId="165">
      <sharedItems containsSemiMixedTypes="0" containsString="0" containsNumber="1" minValue="75.850800000000007" maxValue="11077.638150000001"/>
    </cacheField>
    <cacheField name="Diferencia" numFmtId="165">
      <sharedItems containsSemiMixedTypes="0" containsString="0" containsNumber="1" minValue="-8731.6729999999952" maxValue="16391.304000000004"/>
    </cacheField>
    <cacheField name="Test (GJ) / Desb." numFmtId="165">
      <sharedItems containsSemiMixedTypes="0" containsString="0" containsNumber="1" minValue="-5313.665850000003" maxValue="0"/>
    </cacheField>
    <cacheField name="GJ Desb. Programación" numFmtId="165">
      <sharedItems containsSemiMixedTypes="0" containsString="0" containsNumber="1" minValue="0" maxValue="5313.665850000003"/>
    </cacheField>
    <cacheField name="Tolerancia +/-5%" numFmtId="165">
      <sharedItems containsSemiMixedTypes="0" containsString="0" containsNumber="1" minValue="6066.55" maxValue="6066.55"/>
    </cacheField>
    <cacheField name="Prog - Asig (Gas en Exceso)" numFmtId="0">
      <sharedItems containsString="0" containsBlank="1" containsNumber="1" minValue="-8731.6729999999952" maxValue="13638.330000000002"/>
    </cacheField>
    <cacheField name="Test (GJ) / Desb.2" numFmtId="0">
      <sharedItems containsString="0" containsBlank="1" containsNumber="1" minValue="-7571.7800000000016" maxValue="0"/>
    </cacheField>
    <cacheField name="Tolerancia +/-7%" numFmtId="0">
      <sharedItems containsString="0" containsBlank="1" containsNumber="1" minValue="8493.17" maxValue="8493.17"/>
    </cacheField>
    <cacheField name="Prog - Asig (Gas en Exceso)2" numFmtId="0">
      <sharedItems containsString="0" containsBlank="1" containsNumber="1" minValue="-8731.6729999999952" maxValue="13638.330000000002"/>
    </cacheField>
    <cacheField name="Test (GJ) / Desb.3" numFmtId="0">
      <sharedItems containsString="0" containsBlank="1" containsNumber="1" minValue="-5145.1600000000017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n v="121331"/>
    <m/>
    <n v="60699.302000000003"/>
    <n v="53730.006000000001"/>
    <n v="53730.006000000001"/>
    <n v="0"/>
    <n v="9104.8953000000001"/>
    <n v="6969.2960000000021"/>
    <n v="0"/>
    <n v="0"/>
    <n v="6066.55"/>
    <n v="6969.2960000000021"/>
    <n v="-902.74600000000191"/>
    <n v="8493.17"/>
    <n v="6969.2960000000021"/>
    <n v="0"/>
  </r>
  <r>
    <x v="0"/>
    <n v="121331"/>
    <m/>
    <n v="30324.832999999999"/>
    <n v="35061.957000000002"/>
    <n v="30324.832999999999"/>
    <n v="4737.1240000000034"/>
    <n v="4548.7249499999998"/>
    <n v="-4737.1240000000034"/>
    <n v="-188.39905000000363"/>
    <n v="188.39905000000363"/>
    <n v="6066.55"/>
    <n v="-4737.1240000000034"/>
    <n v="0"/>
    <n v="8493.17"/>
    <n v="-4737.1240000000034"/>
    <n v="0"/>
  </r>
  <r>
    <x v="0"/>
    <n v="121331"/>
    <m/>
    <n v="505.67200000000003"/>
    <n v="572.02700000000004"/>
    <n v="505.67200000000003"/>
    <n v="66.355000000000018"/>
    <n v="75.850800000000007"/>
    <n v="-66.355000000000018"/>
    <n v="0"/>
    <n v="0"/>
    <n v="6066.55"/>
    <n v="-66.355000000000018"/>
    <n v="0"/>
    <n v="8493.17"/>
    <n v="-66.355000000000018"/>
    <n v="0"/>
  </r>
  <r>
    <x v="1"/>
    <n v="121331"/>
    <m/>
    <n v="60699.302000000003"/>
    <n v="52514.256999999998"/>
    <n v="52514.256999999998"/>
    <n v="0"/>
    <n v="9104.8953000000001"/>
    <n v="8185.0450000000055"/>
    <n v="0"/>
    <n v="0"/>
    <n v="6066.55"/>
    <n v="8185.0450000000055"/>
    <n v="-2118.4950000000053"/>
    <n v="8493.17"/>
    <n v="8185.0450000000055"/>
    <n v="0"/>
  </r>
  <r>
    <x v="1"/>
    <n v="121331"/>
    <m/>
    <n v="30324.832999999999"/>
    <n v="33626.862999999998"/>
    <n v="30324.832999999999"/>
    <n v="3302.0299999999988"/>
    <n v="4548.7249499999998"/>
    <n v="-3302.0299999999988"/>
    <n v="0"/>
    <n v="0"/>
    <n v="6066.55"/>
    <n v="-3302.0299999999988"/>
    <n v="0"/>
    <n v="8493.17"/>
    <n v="-3302.0299999999988"/>
    <n v="0"/>
  </r>
  <r>
    <x v="1"/>
    <n v="121331"/>
    <m/>
    <n v="505.67200000000003"/>
    <n v="583.22900000000004"/>
    <n v="505.67200000000003"/>
    <n v="77.557000000000016"/>
    <n v="75.850800000000007"/>
    <n v="-77.557000000000016"/>
    <n v="-1.7062000000000097"/>
    <n v="1.7062000000000097"/>
    <n v="6066.55"/>
    <n v="-77.557000000000016"/>
    <n v="0"/>
    <n v="8493.17"/>
    <n v="-77.557000000000016"/>
    <n v="0"/>
  </r>
  <r>
    <x v="2"/>
    <n v="121331"/>
    <m/>
    <n v="60699.302000000003"/>
    <n v="56323.089"/>
    <n v="56323.089"/>
    <n v="0"/>
    <n v="9104.8953000000001"/>
    <n v="4376.2130000000034"/>
    <n v="0"/>
    <n v="0"/>
    <n v="6066.55"/>
    <n v="4376.2130000000034"/>
    <n v="0"/>
    <n v="8493.17"/>
    <n v="4376.2130000000034"/>
    <n v="0"/>
  </r>
  <r>
    <x v="2"/>
    <n v="121331"/>
    <m/>
    <n v="30324.832999999999"/>
    <n v="33896.400999999998"/>
    <n v="30324.832999999999"/>
    <n v="3571.5679999999993"/>
    <n v="4548.7249499999998"/>
    <n v="-3571.5679999999993"/>
    <n v="0"/>
    <n v="0"/>
    <n v="6066.55"/>
    <n v="-3571.5679999999993"/>
    <n v="0"/>
    <n v="8493.17"/>
    <n v="-3571.5679999999993"/>
    <n v="0"/>
  </r>
  <r>
    <x v="2"/>
    <n v="121331"/>
    <m/>
    <n v="505.67200000000003"/>
    <n v="577.56600000000003"/>
    <n v="505.67200000000003"/>
    <n v="71.894000000000005"/>
    <n v="75.850800000000007"/>
    <n v="-71.894000000000005"/>
    <n v="0"/>
    <n v="0"/>
    <n v="6066.55"/>
    <n v="-71.894000000000005"/>
    <n v="0"/>
    <n v="8493.17"/>
    <n v="-71.894000000000005"/>
    <n v="0"/>
  </r>
  <r>
    <x v="3"/>
    <n v="121331"/>
    <m/>
    <n v="60692.063999999998"/>
    <n v="56316.991999999998"/>
    <n v="56316.991999999998"/>
    <n v="0"/>
    <n v="9103.8095999999987"/>
    <n v="4375.0720000000001"/>
    <n v="0"/>
    <n v="0"/>
    <n v="6066.55"/>
    <n v="4375.0720000000001"/>
    <n v="0"/>
    <n v="8493.17"/>
    <n v="4375.0720000000001"/>
    <n v="0"/>
  </r>
  <r>
    <x v="3"/>
    <n v="121331"/>
    <m/>
    <n v="30349.651999999998"/>
    <n v="34037.637999999999"/>
    <n v="30349.651999999998"/>
    <n v="3687.9860000000008"/>
    <n v="4552.4477999999999"/>
    <n v="-3687.9860000000008"/>
    <n v="0"/>
    <n v="0"/>
    <n v="6066.55"/>
    <n v="-3687.9860000000008"/>
    <n v="0"/>
    <n v="8493.17"/>
    <n v="-3687.9860000000008"/>
    <n v="0"/>
  </r>
  <r>
    <x v="3"/>
    <n v="121331"/>
    <m/>
    <n v="505.67200000000003"/>
    <n v="614.16300000000001"/>
    <n v="505.67200000000003"/>
    <n v="108.49099999999999"/>
    <n v="75.850800000000007"/>
    <n v="-108.49099999999999"/>
    <n v="-32.640199999999979"/>
    <n v="32.640199999999979"/>
    <n v="6066.55"/>
    <n v="-108.49099999999999"/>
    <n v="0"/>
    <n v="8493.17"/>
    <n v="-108.49099999999999"/>
    <n v="0"/>
  </r>
  <r>
    <x v="4"/>
    <n v="121331"/>
    <m/>
    <n v="73497.260999999999"/>
    <n v="71799.274999999994"/>
    <n v="71799.274999999994"/>
    <n v="0"/>
    <n v="11024.58915"/>
    <n v="1697.9860000000044"/>
    <n v="0"/>
    <n v="0"/>
    <n v="6066.55"/>
    <n v="1697.9860000000044"/>
    <n v="0"/>
    <n v="8493.17"/>
    <n v="1697.9860000000044"/>
    <n v="0"/>
  </r>
  <r>
    <x v="4"/>
    <n v="121331"/>
    <m/>
    <n v="32373.375"/>
    <n v="36896.078999999998"/>
    <n v="32373.375"/>
    <n v="4522.7039999999979"/>
    <n v="4856.0062499999995"/>
    <n v="-4522.7039999999979"/>
    <n v="0"/>
    <n v="0"/>
    <n v="6066.55"/>
    <n v="-4522.7039999999979"/>
    <n v="0"/>
    <n v="8493.17"/>
    <n v="-4522.7039999999979"/>
    <n v="0"/>
  </r>
  <r>
    <x v="4"/>
    <n v="121331"/>
    <m/>
    <n v="505.67200000000003"/>
    <n v="583.072"/>
    <n v="505.67200000000003"/>
    <n v="77.399999999999977"/>
    <n v="75.850800000000007"/>
    <n v="-77.399999999999977"/>
    <n v="-1.5491999999999706"/>
    <n v="1.5491999999999706"/>
    <n v="6066.55"/>
    <n v="-77.399999999999977"/>
    <n v="0"/>
    <n v="8493.17"/>
    <n v="-77.399999999999977"/>
    <n v="0"/>
  </r>
  <r>
    <x v="5"/>
    <n v="121331"/>
    <m/>
    <n v="73754.75"/>
    <n v="67248.164999999994"/>
    <n v="67248.164999999994"/>
    <n v="0"/>
    <n v="11063.2125"/>
    <n v="6506.5850000000064"/>
    <n v="0"/>
    <n v="0"/>
    <n v="6066.55"/>
    <n v="6506.5850000000064"/>
    <n v="-440.03500000000622"/>
    <n v="8493.17"/>
    <n v="6506.5850000000064"/>
    <n v="0"/>
  </r>
  <r>
    <x v="5"/>
    <n v="121331"/>
    <m/>
    <n v="31360.995999999999"/>
    <n v="36561.485999999997"/>
    <n v="31360.995999999999"/>
    <n v="5200.489999999998"/>
    <n v="4704.1493999999993"/>
    <n v="-5200.489999999998"/>
    <n v="-496.34059999999863"/>
    <n v="496.34059999999863"/>
    <n v="6066.55"/>
    <n v="-5200.489999999998"/>
    <n v="0"/>
    <n v="8493.17"/>
    <n v="-5200.489999999998"/>
    <n v="0"/>
  </r>
  <r>
    <x v="5"/>
    <n v="121331"/>
    <m/>
    <n v="505.67200000000003"/>
    <n v="541.55700000000002"/>
    <n v="505.67200000000003"/>
    <n v="35.884999999999991"/>
    <n v="75.850800000000007"/>
    <n v="-35.884999999999991"/>
    <n v="0"/>
    <n v="0"/>
    <n v="6066.55"/>
    <n v="-35.884999999999991"/>
    <n v="0"/>
    <n v="8493.17"/>
    <n v="-35.884999999999991"/>
    <n v="0"/>
  </r>
  <r>
    <x v="6"/>
    <n v="121331"/>
    <m/>
    <n v="73850.921000000002"/>
    <n v="70148.733999999997"/>
    <n v="70148.733999999997"/>
    <n v="0"/>
    <n v="11077.638150000001"/>
    <n v="3702.1870000000054"/>
    <n v="0"/>
    <n v="0"/>
    <n v="6066.55"/>
    <n v="3702.1870000000054"/>
    <n v="0"/>
    <n v="8493.17"/>
    <n v="3702.1870000000054"/>
    <n v="0"/>
  </r>
  <r>
    <x v="6"/>
    <n v="121331"/>
    <m/>
    <n v="32373.375"/>
    <n v="34032.413999999997"/>
    <n v="32373.375"/>
    <n v="1659.038999999997"/>
    <n v="4856.0062499999995"/>
    <n v="-1659.038999999997"/>
    <n v="0"/>
    <n v="0"/>
    <n v="6066.55"/>
    <n v="-1659.038999999997"/>
    <n v="0"/>
    <n v="8493.17"/>
    <n v="-1659.038999999997"/>
    <n v="0"/>
  </r>
  <r>
    <x v="6"/>
    <n v="121331"/>
    <m/>
    <n v="505.67200000000003"/>
    <n v="565.56399999999996"/>
    <n v="505.67200000000003"/>
    <n v="59.891999999999939"/>
    <n v="75.850800000000007"/>
    <n v="-59.891999999999939"/>
    <n v="0"/>
    <n v="0"/>
    <n v="6066.55"/>
    <n v="-59.891999999999939"/>
    <n v="0"/>
    <n v="8493.17"/>
    <n v="-59.891999999999939"/>
    <n v="0"/>
  </r>
  <r>
    <x v="7"/>
    <n v="121331"/>
    <m/>
    <n v="73838.512000000002"/>
    <n v="60200.182000000001"/>
    <n v="60200.182000000001"/>
    <n v="0"/>
    <n v="11075.7768"/>
    <n v="13638.330000000002"/>
    <n v="-2562.5532000000021"/>
    <n v="2562.5532000000021"/>
    <n v="6066.55"/>
    <n v="13638.330000000002"/>
    <n v="-7571.7800000000016"/>
    <n v="8493.17"/>
    <n v="13638.330000000002"/>
    <n v="-5145.1600000000017"/>
  </r>
  <r>
    <x v="7"/>
    <n v="121331"/>
    <m/>
    <n v="32373.375"/>
    <n v="32448.448"/>
    <n v="32373.375"/>
    <n v="75.07300000000032"/>
    <n v="4856.0062499999995"/>
    <n v="-75.07300000000032"/>
    <n v="0"/>
    <n v="0"/>
    <n v="6066.55"/>
    <n v="-75.07300000000032"/>
    <n v="0"/>
    <n v="8493.17"/>
    <n v="-75.07300000000032"/>
    <n v="0"/>
  </r>
  <r>
    <x v="7"/>
    <n v="121331"/>
    <m/>
    <n v="505.67200000000003"/>
    <n v="585.226"/>
    <n v="505.67200000000003"/>
    <n v="79.553999999999974"/>
    <n v="75.850800000000007"/>
    <n v="-79.553999999999974"/>
    <n v="-3.703199999999967"/>
    <n v="3.703199999999967"/>
    <n v="6066.55"/>
    <n v="-79.553999999999974"/>
    <n v="0"/>
    <n v="8493.17"/>
    <n v="-79.553999999999974"/>
    <n v="0"/>
  </r>
  <r>
    <x v="8"/>
    <n v="121331"/>
    <m/>
    <n v="53283.807999999997"/>
    <n v="56070.688000000002"/>
    <n v="53283.807999999997"/>
    <n v="2786.8800000000047"/>
    <n v="7992.5711999999994"/>
    <n v="-2786.8800000000047"/>
    <n v="0"/>
    <n v="0"/>
    <n v="6066.55"/>
    <n v="-2786.8800000000047"/>
    <n v="0"/>
    <n v="8493.17"/>
    <n v="-2786.8800000000047"/>
    <n v="0"/>
  </r>
  <r>
    <x v="8"/>
    <n v="121331"/>
    <m/>
    <n v="24785.186000000002"/>
    <n v="33516.858999999997"/>
    <n v="24785.186000000002"/>
    <n v="8731.6729999999952"/>
    <n v="3717.7779"/>
    <n v="-8731.6729999999952"/>
    <n v="-5013.8950999999952"/>
    <n v="5013.8950999999952"/>
    <n v="6066.55"/>
    <n v="-8731.6729999999952"/>
    <n v="-2665.122999999995"/>
    <n v="8493.17"/>
    <n v="-8731.6729999999952"/>
    <n v="-238.50299999999515"/>
  </r>
  <r>
    <x v="8"/>
    <n v="121331"/>
    <m/>
    <n v="505.67200000000003"/>
    <n v="591.97500000000002"/>
    <n v="505.67200000000003"/>
    <n v="86.302999999999997"/>
    <n v="75.850800000000007"/>
    <n v="-86.302999999999997"/>
    <n v="-10.452199999999991"/>
    <n v="10.452199999999991"/>
    <n v="6066.55"/>
    <n v="-86.302999999999997"/>
    <n v="0"/>
    <n v="8493.17"/>
    <n v="-86.302999999999997"/>
    <n v="0"/>
  </r>
  <r>
    <x v="9"/>
    <n v="121331"/>
    <m/>
    <n v="73838.512000000002"/>
    <n v="68872.032999999996"/>
    <n v="68872.032999999996"/>
    <n v="0"/>
    <n v="11075.7768"/>
    <n v="4966.4790000000066"/>
    <n v="0"/>
    <n v="0"/>
    <n v="6066.55"/>
    <n v="4966.4790000000066"/>
    <n v="0"/>
    <n v="8493.17"/>
    <n v="4966.4790000000066"/>
    <n v="0"/>
  </r>
  <r>
    <x v="9"/>
    <n v="121331"/>
    <m/>
    <n v="32373.375"/>
    <n v="35593.964"/>
    <n v="32373.375"/>
    <n v="3220.5889999999999"/>
    <n v="4856.0062499999995"/>
    <n v="-3220.5889999999999"/>
    <n v="0"/>
    <n v="0"/>
    <n v="6066.55"/>
    <n v="-3220.5889999999999"/>
    <n v="0"/>
    <n v="8493.17"/>
    <n v="-3220.5889999999999"/>
    <n v="0"/>
  </r>
  <r>
    <x v="9"/>
    <n v="121331"/>
    <m/>
    <n v="505.67200000000003"/>
    <n v="581.12599999999998"/>
    <n v="505.67200000000003"/>
    <n v="75.453999999999951"/>
    <n v="75.850800000000007"/>
    <n v="-75.453999999999951"/>
    <n v="0"/>
    <n v="0"/>
    <n v="6066.55"/>
    <n v="-75.453999999999951"/>
    <n v="0"/>
    <n v="8493.17"/>
    <n v="-75.453999999999951"/>
    <n v="0"/>
  </r>
  <r>
    <x v="10"/>
    <n v="121331"/>
    <m/>
    <n v="73850.921000000002"/>
    <n v="70085.044999999998"/>
    <n v="70085.044999999998"/>
    <n v="0"/>
    <n v="11077.638150000001"/>
    <n v="3765.8760000000038"/>
    <n v="0"/>
    <n v="0"/>
    <n v="6066.55"/>
    <n v="3765.8760000000038"/>
    <n v="0"/>
    <n v="8493.17"/>
    <n v="3765.8760000000038"/>
    <n v="0"/>
  </r>
  <r>
    <x v="10"/>
    <n v="121331"/>
    <m/>
    <n v="32373.375"/>
    <n v="35297.557999999997"/>
    <n v="32373.375"/>
    <n v="2924.1829999999973"/>
    <n v="4856.0062499999995"/>
    <n v="-2924.1829999999973"/>
    <n v="0"/>
    <n v="0"/>
    <n v="6066.55"/>
    <m/>
    <m/>
    <m/>
    <m/>
    <m/>
  </r>
  <r>
    <x v="10"/>
    <n v="121331"/>
    <m/>
    <n v="505.67200000000003"/>
    <n v="606.08699999999999"/>
    <n v="505.67200000000003"/>
    <n v="100.41499999999996"/>
    <n v="75.850800000000007"/>
    <n v="-100.41499999999996"/>
    <n v="-24.564199999999957"/>
    <n v="24.564199999999957"/>
    <n v="6066.55"/>
    <m/>
    <m/>
    <m/>
    <m/>
    <m/>
  </r>
  <r>
    <x v="11"/>
    <n v="121331"/>
    <m/>
    <n v="73850.921000000002"/>
    <n v="69931.119000000006"/>
    <n v="69931.119000000006"/>
    <n v="0"/>
    <n v="11077.638150000001"/>
    <n v="3919.801999999996"/>
    <n v="0"/>
    <n v="0"/>
    <n v="6066.55"/>
    <m/>
    <m/>
    <m/>
    <m/>
    <m/>
  </r>
  <r>
    <x v="11"/>
    <n v="121331"/>
    <m/>
    <n v="32373.375"/>
    <n v="35412.813000000002"/>
    <n v="32373.375"/>
    <n v="3039.4380000000019"/>
    <n v="4856.0062499999995"/>
    <n v="-3039.4380000000019"/>
    <n v="0"/>
    <n v="0"/>
    <n v="6066.55"/>
    <m/>
    <m/>
    <m/>
    <m/>
    <m/>
  </r>
  <r>
    <x v="11"/>
    <n v="121331"/>
    <m/>
    <n v="505.67200000000003"/>
    <n v="644.25199999999995"/>
    <n v="505.67200000000003"/>
    <n v="138.57999999999993"/>
    <n v="75.850800000000007"/>
    <n v="-138.57999999999993"/>
    <n v="-62.729199999999921"/>
    <n v="62.729199999999921"/>
    <n v="6066.55"/>
    <m/>
    <m/>
    <m/>
    <m/>
    <m/>
  </r>
  <r>
    <x v="12"/>
    <n v="121331"/>
    <m/>
    <n v="73831.273000000001"/>
    <n v="70395.482000000004"/>
    <n v="70395.482000000004"/>
    <n v="0"/>
    <n v="11074.69095"/>
    <n v="3435.7909999999974"/>
    <n v="0"/>
    <n v="0"/>
    <n v="6066.55"/>
    <m/>
    <m/>
    <m/>
    <m/>
    <m/>
  </r>
  <r>
    <x v="12"/>
    <n v="121331"/>
    <m/>
    <n v="32373.375"/>
    <n v="34393.036999999997"/>
    <n v="32373.375"/>
    <n v="2019.6619999999966"/>
    <n v="4856.0062499999995"/>
    <n v="-2019.6619999999966"/>
    <n v="0"/>
    <n v="0"/>
    <n v="6066.55"/>
    <m/>
    <m/>
    <m/>
    <m/>
    <m/>
  </r>
  <r>
    <x v="12"/>
    <n v="121331"/>
    <m/>
    <n v="505.67200000000003"/>
    <n v="620.99400000000003"/>
    <n v="505.67200000000003"/>
    <n v="115.322"/>
    <n v="75.850800000000007"/>
    <n v="-115.322"/>
    <n v="-39.471199999999996"/>
    <n v="39.471199999999996"/>
    <n v="6066.55"/>
    <m/>
    <m/>
    <m/>
    <m/>
    <m/>
  </r>
  <r>
    <x v="13"/>
    <n v="121331"/>
    <m/>
    <n v="73823.001000000004"/>
    <n v="70058.409"/>
    <n v="70058.409"/>
    <n v="0"/>
    <n v="11073.450150000001"/>
    <n v="3764.5920000000042"/>
    <n v="0"/>
    <n v="0"/>
    <n v="6066.55"/>
    <m/>
    <m/>
    <m/>
    <m/>
    <m/>
  </r>
  <r>
    <x v="13"/>
    <n v="121331"/>
    <m/>
    <n v="32373.375"/>
    <n v="36276.254999999997"/>
    <n v="32373.375"/>
    <n v="3902.8799999999974"/>
    <n v="4856.0062499999995"/>
    <n v="-3902.8799999999974"/>
    <n v="0"/>
    <n v="0"/>
    <n v="6066.55"/>
    <m/>
    <m/>
    <m/>
    <m/>
    <m/>
  </r>
  <r>
    <x v="13"/>
    <n v="121331"/>
    <m/>
    <n v="505.67200000000003"/>
    <n v="555.67700000000002"/>
    <n v="505.67200000000003"/>
    <n v="50.004999999999995"/>
    <n v="75.850800000000007"/>
    <n v="-50.004999999999995"/>
    <n v="0"/>
    <n v="0"/>
    <n v="6066.55"/>
    <m/>
    <m/>
    <m/>
    <m/>
    <m/>
  </r>
  <r>
    <x v="14"/>
    <n v="121331"/>
    <m/>
    <n v="73850.921000000002"/>
    <n v="61454.332000000002"/>
    <n v="61454.332000000002"/>
    <n v="0"/>
    <n v="11077.638150000001"/>
    <n v="12396.589"/>
    <n v="-1318.9508499999993"/>
    <n v="1318.9508499999993"/>
    <n v="6066.55"/>
    <m/>
    <m/>
    <m/>
    <m/>
    <m/>
  </r>
  <r>
    <x v="14"/>
    <n v="121331"/>
    <m/>
    <n v="32373.375"/>
    <n v="34500.445"/>
    <n v="32373.375"/>
    <n v="2127.0699999999997"/>
    <n v="4856.0062499999995"/>
    <n v="-2127.0699999999997"/>
    <n v="0"/>
    <n v="0"/>
    <n v="6066.55"/>
    <m/>
    <m/>
    <m/>
    <m/>
    <m/>
  </r>
  <r>
    <x v="14"/>
    <n v="121331"/>
    <m/>
    <n v="505.67200000000003"/>
    <n v="558.23400000000004"/>
    <n v="505.67200000000003"/>
    <n v="52.562000000000012"/>
    <n v="75.850800000000007"/>
    <n v="-52.562000000000012"/>
    <n v="0"/>
    <n v="0"/>
    <n v="6066.55"/>
    <m/>
    <m/>
    <m/>
    <m/>
    <m/>
  </r>
  <r>
    <x v="15"/>
    <n v="121331"/>
    <m/>
    <n v="73850.921000000002"/>
    <n v="57459.616999999998"/>
    <n v="57459.616999999998"/>
    <n v="0"/>
    <n v="11077.638150000001"/>
    <n v="16391.304000000004"/>
    <n v="-5313.665850000003"/>
    <n v="5313.665850000003"/>
    <n v="6066.55"/>
    <m/>
    <m/>
    <m/>
    <m/>
    <m/>
  </r>
  <r>
    <x v="15"/>
    <n v="121331"/>
    <m/>
    <n v="32373.375"/>
    <n v="32895.654000000002"/>
    <n v="32373.375"/>
    <n v="522.27900000000227"/>
    <n v="4856.0062499999995"/>
    <n v="-522.27900000000227"/>
    <n v="0"/>
    <n v="0"/>
    <n v="6066.55"/>
    <m/>
    <m/>
    <m/>
    <m/>
    <m/>
  </r>
  <r>
    <x v="15"/>
    <n v="121331"/>
    <m/>
    <n v="505.67200000000003"/>
    <n v="566.46699999999998"/>
    <n v="505.67200000000003"/>
    <n v="60.794999999999959"/>
    <n v="75.850800000000007"/>
    <n v="-60.794999999999959"/>
    <n v="0"/>
    <n v="0"/>
    <n v="6066.55"/>
    <m/>
    <m/>
    <m/>
    <m/>
    <m/>
  </r>
  <r>
    <x v="16"/>
    <n v="121331"/>
    <m/>
    <n v="73850.921000000002"/>
    <n v="64282.447999999997"/>
    <n v="64282.447999999997"/>
    <n v="0"/>
    <n v="11077.638150000001"/>
    <n v="9568.4730000000054"/>
    <n v="0"/>
    <n v="0"/>
    <n v="6066.55"/>
    <m/>
    <m/>
    <m/>
    <m/>
    <m/>
  </r>
  <r>
    <x v="16"/>
    <n v="121331"/>
    <m/>
    <n v="32373.375"/>
    <n v="35562.285000000003"/>
    <n v="32373.375"/>
    <n v="3188.9100000000035"/>
    <n v="4856.0062499999995"/>
    <n v="-3188.9100000000035"/>
    <n v="0"/>
    <n v="0"/>
    <n v="6066.55"/>
    <m/>
    <m/>
    <m/>
    <m/>
    <m/>
  </r>
  <r>
    <x v="16"/>
    <n v="121331"/>
    <m/>
    <n v="505.67200000000003"/>
    <n v="569.404"/>
    <n v="505.67200000000003"/>
    <n v="63.731999999999971"/>
    <n v="75.850800000000007"/>
    <n v="-63.731999999999971"/>
    <n v="0"/>
    <n v="0"/>
    <n v="6066.55"/>
    <m/>
    <m/>
    <m/>
    <m/>
    <m/>
  </r>
  <r>
    <x v="17"/>
    <n v="121331"/>
    <m/>
    <n v="73810.591"/>
    <n v="74394.557000000001"/>
    <n v="73810.591"/>
    <n v="583.96600000000035"/>
    <n v="11071.58865"/>
    <n v="-583.96600000000035"/>
    <n v="0"/>
    <n v="0"/>
    <n v="6066.55"/>
    <m/>
    <m/>
    <m/>
    <m/>
    <m/>
  </r>
  <r>
    <x v="17"/>
    <n v="121331"/>
    <m/>
    <n v="31393.053"/>
    <n v="35927.245999999999"/>
    <n v="31393.053"/>
    <n v="4534.1929999999993"/>
    <n v="4708.95795"/>
    <n v="-4534.1929999999993"/>
    <n v="0"/>
    <n v="0"/>
    <n v="6066.55"/>
    <m/>
    <m/>
    <m/>
    <m/>
    <m/>
  </r>
  <r>
    <x v="17"/>
    <n v="121331"/>
    <m/>
    <n v="505.67200000000003"/>
    <n v="560.01499999999999"/>
    <n v="505.67200000000003"/>
    <n v="54.342999999999961"/>
    <n v="75.850800000000007"/>
    <n v="-54.342999999999961"/>
    <n v="0"/>
    <n v="0"/>
    <n v="6066.55"/>
    <m/>
    <m/>
    <m/>
    <m/>
    <m/>
  </r>
  <r>
    <x v="18"/>
    <n v="121331"/>
    <m/>
    <n v="73850.921000000002"/>
    <n v="71950.191999999995"/>
    <n v="71950.191999999995"/>
    <n v="0"/>
    <n v="11077.638150000001"/>
    <n v="1900.7290000000066"/>
    <n v="0"/>
    <n v="0"/>
    <n v="6066.55"/>
    <m/>
    <m/>
    <m/>
    <m/>
    <m/>
  </r>
  <r>
    <x v="18"/>
    <n v="121331"/>
    <m/>
    <n v="32373.375"/>
    <n v="34578.404999999999"/>
    <n v="32373.375"/>
    <n v="2205.0299999999988"/>
    <n v="4856.0062499999995"/>
    <n v="-2205.0299999999988"/>
    <n v="0"/>
    <n v="0"/>
    <n v="6066.55"/>
    <m/>
    <m/>
    <m/>
    <m/>
    <m/>
  </r>
  <r>
    <x v="18"/>
    <n v="121331"/>
    <m/>
    <n v="505.67200000000003"/>
    <n v="561.91899999999998"/>
    <n v="505.67200000000003"/>
    <n v="56.246999999999957"/>
    <n v="75.850800000000007"/>
    <n v="-56.246999999999957"/>
    <n v="0"/>
    <n v="0"/>
    <n v="6066.55"/>
    <m/>
    <m/>
    <m/>
    <m/>
    <m/>
  </r>
  <r>
    <x v="19"/>
    <n v="121331"/>
    <m/>
    <n v="73850.921000000002"/>
    <n v="72757.975000000006"/>
    <n v="72757.975000000006"/>
    <n v="0"/>
    <n v="11077.638150000001"/>
    <n v="1092.9459999999963"/>
    <n v="0"/>
    <n v="0"/>
    <n v="6066.55"/>
    <m/>
    <m/>
    <m/>
    <m/>
    <m/>
  </r>
  <r>
    <x v="19"/>
    <n v="121331"/>
    <m/>
    <n v="32373.375"/>
    <n v="34730.885000000002"/>
    <n v="32373.375"/>
    <n v="2357.510000000002"/>
    <n v="4856.0062499999995"/>
    <n v="-2357.510000000002"/>
    <n v="0"/>
    <n v="0"/>
    <n v="6066.55"/>
    <m/>
    <m/>
    <m/>
    <m/>
    <m/>
  </r>
  <r>
    <x v="19"/>
    <n v="121331"/>
    <m/>
    <n v="505.67200000000003"/>
    <n v="571.90099999999995"/>
    <n v="505.67200000000003"/>
    <n v="66.228999999999928"/>
    <n v="75.850800000000007"/>
    <n v="-66.228999999999928"/>
    <n v="0"/>
    <n v="0"/>
    <n v="6066.55"/>
    <m/>
    <m/>
    <m/>
    <m/>
    <m/>
  </r>
  <r>
    <x v="20"/>
    <n v="121331"/>
    <m/>
    <n v="73849.887000000002"/>
    <n v="72378.554999999993"/>
    <n v="72378.554999999993"/>
    <n v="0"/>
    <n v="11077.483050000001"/>
    <n v="1471.3320000000094"/>
    <n v="0"/>
    <n v="0"/>
    <n v="6066.55"/>
    <m/>
    <m/>
    <m/>
    <m/>
    <m/>
  </r>
  <r>
    <x v="20"/>
    <n v="121331"/>
    <m/>
    <n v="32373.375"/>
    <n v="34522.394"/>
    <n v="32373.375"/>
    <n v="2149.0190000000002"/>
    <n v="4856.0062499999995"/>
    <n v="-2149.0190000000002"/>
    <n v="0"/>
    <n v="0"/>
    <n v="6066.55"/>
    <m/>
    <m/>
    <m/>
    <m/>
    <m/>
  </r>
  <r>
    <x v="20"/>
    <n v="121331"/>
    <m/>
    <n v="505.67200000000003"/>
    <n v="568.30899999999997"/>
    <n v="505.67200000000003"/>
    <n v="62.636999999999944"/>
    <n v="75.850800000000007"/>
    <n v="-62.636999999999944"/>
    <n v="0"/>
    <n v="0"/>
    <n v="6066.55"/>
    <m/>
    <m/>
    <m/>
    <m/>
    <m/>
  </r>
  <r>
    <x v="21"/>
    <n v="121331"/>
    <m/>
    <n v="68792.129000000001"/>
    <n v="63877.339"/>
    <n v="63877.339"/>
    <n v="0"/>
    <n v="10318.81935"/>
    <n v="4914.7900000000009"/>
    <n v="0"/>
    <n v="0"/>
    <n v="6066.55"/>
    <m/>
    <m/>
    <m/>
    <m/>
    <m/>
  </r>
  <r>
    <x v="21"/>
    <n v="121331"/>
    <m/>
    <n v="28325.927"/>
    <n v="34429.370000000003"/>
    <n v="28325.927"/>
    <n v="6103.4430000000029"/>
    <n v="4248.8890499999998"/>
    <n v="-6103.4430000000029"/>
    <n v="-1854.5539500000032"/>
    <n v="1854.5539500000032"/>
    <n v="6066.55"/>
    <m/>
    <m/>
    <m/>
    <m/>
    <m/>
  </r>
  <r>
    <x v="21"/>
    <n v="121331"/>
    <m/>
    <n v="505.67200000000003"/>
    <n v="572.60599999999999"/>
    <n v="505.67200000000003"/>
    <n v="66.933999999999969"/>
    <n v="75.850800000000007"/>
    <n v="-66.933999999999969"/>
    <n v="0"/>
    <n v="0"/>
    <n v="6066.55"/>
    <m/>
    <m/>
    <m/>
    <m/>
    <m/>
  </r>
  <r>
    <x v="22"/>
    <n v="121331"/>
    <m/>
    <n v="68792.129000000001"/>
    <n v="63808.652999999998"/>
    <n v="63808.652999999998"/>
    <n v="0"/>
    <n v="10318.81935"/>
    <n v="4983.4760000000024"/>
    <n v="0"/>
    <n v="0"/>
    <n v="6066.55"/>
    <m/>
    <m/>
    <m/>
    <m/>
    <m/>
  </r>
  <r>
    <x v="22"/>
    <n v="121331"/>
    <m/>
    <n v="28325.927"/>
    <n v="34494.15"/>
    <n v="28325.927"/>
    <n v="6168.2230000000018"/>
    <n v="4248.8890499999998"/>
    <n v="-6168.2230000000018"/>
    <n v="-1919.333950000002"/>
    <n v="1919.333950000002"/>
    <n v="6066.55"/>
    <m/>
    <m/>
    <m/>
    <m/>
    <m/>
  </r>
  <r>
    <x v="22"/>
    <n v="121331"/>
    <m/>
    <n v="505.67200000000003"/>
    <n v="615.85799999999995"/>
    <n v="505.67200000000003"/>
    <n v="110.18599999999992"/>
    <n v="75.850800000000007"/>
    <n v="-110.18599999999992"/>
    <n v="-34.335199999999915"/>
    <n v="34.335199999999915"/>
    <n v="6066.55"/>
    <m/>
    <m/>
    <m/>
    <m/>
    <m/>
  </r>
  <r>
    <x v="23"/>
    <n v="121331"/>
    <m/>
    <n v="68792.129000000001"/>
    <n v="72449.176000000007"/>
    <n v="68792.129000000001"/>
    <n v="3657.0470000000059"/>
    <n v="10318.81935"/>
    <n v="-3657.0470000000059"/>
    <n v="0"/>
    <n v="0"/>
    <n v="6066.55"/>
    <m/>
    <m/>
    <m/>
    <m/>
    <m/>
  </r>
  <r>
    <x v="23"/>
    <n v="121331"/>
    <m/>
    <n v="28325.927"/>
    <n v="34625.788999999997"/>
    <n v="28325.927"/>
    <n v="6299.8619999999974"/>
    <n v="4248.8890499999998"/>
    <n v="-6299.8619999999974"/>
    <n v="-2050.9729499999976"/>
    <n v="2050.9729499999976"/>
    <n v="6066.55"/>
    <m/>
    <m/>
    <m/>
    <m/>
    <m/>
  </r>
  <r>
    <x v="23"/>
    <n v="121331"/>
    <m/>
    <n v="505.67200000000003"/>
    <n v="613.57399999999996"/>
    <n v="505.67200000000003"/>
    <n v="107.90199999999993"/>
    <n v="75.850800000000007"/>
    <n v="-107.90199999999993"/>
    <n v="-32.051199999999923"/>
    <n v="32.051199999999923"/>
    <n v="6066.55"/>
    <m/>
    <m/>
    <m/>
    <m/>
    <m/>
  </r>
  <r>
    <x v="24"/>
    <n v="121331"/>
    <m/>
    <n v="73841.614000000001"/>
    <n v="72508.005000000005"/>
    <n v="72508.005000000005"/>
    <n v="0"/>
    <n v="11076.242099999999"/>
    <n v="1333.6089999999967"/>
    <n v="0"/>
    <n v="0"/>
    <n v="6066.55"/>
    <m/>
    <m/>
    <m/>
    <m/>
    <m/>
  </r>
  <r>
    <x v="24"/>
    <n v="121331"/>
    <m/>
    <n v="32373.375"/>
    <n v="34648.495999999999"/>
    <n v="32373.375"/>
    <n v="2275.1209999999992"/>
    <n v="4856.0062499999995"/>
    <n v="-2275.1209999999992"/>
    <n v="0"/>
    <n v="0"/>
    <n v="6066.55"/>
    <m/>
    <m/>
    <m/>
    <m/>
    <m/>
  </r>
  <r>
    <x v="24"/>
    <n v="121331"/>
    <m/>
    <n v="505.67200000000003"/>
    <n v="588.72799999999995"/>
    <n v="505.67200000000003"/>
    <n v="83.055999999999926"/>
    <n v="75.850800000000007"/>
    <n v="-83.055999999999926"/>
    <n v="-7.2051999999999197"/>
    <n v="7.2051999999999197"/>
    <n v="6066.55"/>
    <m/>
    <m/>
    <m/>
    <m/>
    <m/>
  </r>
  <r>
    <x v="25"/>
    <n v="121331"/>
    <m/>
    <n v="73843.683000000005"/>
    <n v="72332.141000000003"/>
    <n v="72332.141000000003"/>
    <n v="0"/>
    <n v="11076.552450000001"/>
    <n v="1511.5420000000013"/>
    <n v="0"/>
    <n v="0"/>
    <n v="6066.55"/>
    <m/>
    <m/>
    <m/>
    <m/>
    <m/>
  </r>
  <r>
    <x v="25"/>
    <n v="121331"/>
    <m/>
    <n v="505.67200000000003"/>
    <n v="571.64400000000001"/>
    <n v="505.67200000000003"/>
    <n v="65.97199999999998"/>
    <n v="75.850800000000007"/>
    <n v="-65.97199999999998"/>
    <n v="0"/>
    <n v="0"/>
    <n v="6066.55"/>
    <m/>
    <m/>
    <m/>
    <m/>
    <m/>
  </r>
  <r>
    <x v="25"/>
    <n v="121331"/>
    <m/>
    <n v="32373.375"/>
    <n v="34327.067999999999"/>
    <n v="32373.375"/>
    <n v="1953.6929999999993"/>
    <n v="4856.0062499999995"/>
    <n v="-1953.6929999999993"/>
    <n v="0"/>
    <n v="0"/>
    <n v="6066.55"/>
    <m/>
    <m/>
    <m/>
    <m/>
    <m/>
  </r>
  <r>
    <x v="26"/>
    <n v="121331"/>
    <m/>
    <n v="73850.921000000002"/>
    <n v="72190.221999999994"/>
    <n v="72190.221999999994"/>
    <n v="0"/>
    <n v="11077.638150000001"/>
    <n v="1660.6990000000078"/>
    <n v="0"/>
    <n v="0"/>
    <n v="6066.55"/>
    <m/>
    <m/>
    <m/>
    <m/>
    <m/>
  </r>
  <r>
    <x v="26"/>
    <n v="121331"/>
    <m/>
    <n v="32373.375"/>
    <n v="34500.775999999998"/>
    <n v="32373.375"/>
    <n v="2127.400999999998"/>
    <n v="4856.0062499999995"/>
    <n v="-2127.400999999998"/>
    <n v="0"/>
    <n v="0"/>
    <n v="6066.55"/>
    <m/>
    <m/>
    <m/>
    <m/>
    <m/>
  </r>
  <r>
    <x v="26"/>
    <n v="121331"/>
    <m/>
    <n v="505.67200000000003"/>
    <n v="571.33100000000002"/>
    <n v="505.67200000000003"/>
    <n v="65.658999999999992"/>
    <n v="75.850800000000007"/>
    <n v="-65.658999999999992"/>
    <n v="0"/>
    <n v="0"/>
    <n v="6066.55"/>
    <m/>
    <m/>
    <m/>
    <m/>
    <m/>
  </r>
  <r>
    <x v="27"/>
    <n v="121331"/>
    <m/>
    <n v="73849.887000000002"/>
    <n v="71204.650999999998"/>
    <n v="71204.650999999998"/>
    <n v="0"/>
    <n v="11077.483050000001"/>
    <n v="2645.2360000000044"/>
    <n v="0"/>
    <n v="0"/>
    <n v="6066.55"/>
    <m/>
    <m/>
    <m/>
    <m/>
    <m/>
  </r>
  <r>
    <x v="27"/>
    <n v="121331"/>
    <m/>
    <n v="32373.375"/>
    <n v="34342.639000000003"/>
    <n v="32373.375"/>
    <n v="1969.2640000000029"/>
    <n v="4856.0062499999995"/>
    <n v="-1969.2640000000029"/>
    <n v="0"/>
    <n v="0"/>
    <n v="6066.55"/>
    <m/>
    <m/>
    <m/>
    <m/>
    <m/>
  </r>
  <r>
    <x v="27"/>
    <n v="121331"/>
    <m/>
    <n v="505.67200000000003"/>
    <n v="571.90099999999995"/>
    <n v="505.67200000000003"/>
    <n v="66.228999999999928"/>
    <n v="75.850800000000007"/>
    <n v="-66.228999999999928"/>
    <n v="0"/>
    <n v="0"/>
    <n v="6066.55"/>
    <m/>
    <m/>
    <m/>
    <m/>
    <m/>
  </r>
  <r>
    <x v="28"/>
    <n v="121331"/>
    <m/>
    <n v="65758.093999999997"/>
    <n v="68260.035000000003"/>
    <n v="65758.093999999997"/>
    <n v="2501.9410000000062"/>
    <n v="9863.7140999999992"/>
    <n v="-2501.9410000000062"/>
    <n v="0"/>
    <n v="0"/>
    <n v="6066.55"/>
    <m/>
    <m/>
    <m/>
    <m/>
    <m/>
  </r>
  <r>
    <x v="28"/>
    <n v="121331"/>
    <m/>
    <n v="30349.651999999998"/>
    <n v="35644.839999999997"/>
    <n v="30349.651999999998"/>
    <n v="5295.1879999999983"/>
    <n v="4552.4477999999999"/>
    <n v="-5295.1879999999983"/>
    <n v="-742.74019999999837"/>
    <n v="742.74019999999837"/>
    <n v="6066.55"/>
    <m/>
    <m/>
    <m/>
    <m/>
    <m/>
  </r>
  <r>
    <x v="28"/>
    <n v="121331"/>
    <m/>
    <n v="505.67200000000003"/>
    <n v="595.92700000000002"/>
    <n v="505.67200000000003"/>
    <n v="90.254999999999995"/>
    <n v="75.850800000000007"/>
    <n v="-90.254999999999995"/>
    <n v="-14.404199999999989"/>
    <n v="14.404199999999989"/>
    <n v="6066.55"/>
    <m/>
    <m/>
    <m/>
    <m/>
    <m/>
  </r>
  <r>
    <x v="29"/>
    <n v="121331"/>
    <m/>
    <n v="65758.093999999997"/>
    <n v="59856.41"/>
    <n v="59856.41"/>
    <n v="0"/>
    <n v="9863.7140999999992"/>
    <n v="5901.6839999999938"/>
    <n v="0"/>
    <n v="0"/>
    <n v="6066.55"/>
    <m/>
    <m/>
    <m/>
    <m/>
    <m/>
  </r>
  <r>
    <x v="29"/>
    <n v="121331"/>
    <m/>
    <n v="30349.651999999998"/>
    <n v="34915.71"/>
    <n v="30349.651999999998"/>
    <n v="4566.0580000000009"/>
    <n v="4552.4477999999999"/>
    <n v="-4566.0580000000009"/>
    <n v="-13.610200000000987"/>
    <n v="13.610200000000987"/>
    <n v="6066.55"/>
    <m/>
    <m/>
    <m/>
    <m/>
    <m/>
  </r>
  <r>
    <x v="29"/>
    <n v="121331"/>
    <m/>
    <n v="505.67200000000003"/>
    <n v="583.16099999999994"/>
    <n v="505.67200000000003"/>
    <n v="77.488999999999919"/>
    <n v="75.850800000000007"/>
    <n v="-77.488999999999919"/>
    <n v="-1.6381999999999124"/>
    <n v="1.6381999999999124"/>
    <n v="6066.55"/>
    <m/>
    <m/>
    <m/>
    <m/>
    <m/>
  </r>
  <r>
    <x v="30"/>
    <n v="121331"/>
    <m/>
    <n v="65758.093999999997"/>
    <n v="69575.72"/>
    <n v="65758.093999999997"/>
    <n v="3817.6260000000038"/>
    <n v="9863.7140999999992"/>
    <n v="-3817.6260000000038"/>
    <n v="0"/>
    <n v="0"/>
    <n v="6066.55"/>
    <m/>
    <m/>
    <m/>
    <m/>
    <m/>
  </r>
  <r>
    <x v="30"/>
    <n v="121331"/>
    <m/>
    <n v="30349.651999999998"/>
    <n v="34171.784"/>
    <n v="30349.651999999998"/>
    <n v="3822.1320000000014"/>
    <n v="4552.4477999999999"/>
    <n v="-3822.1320000000014"/>
    <n v="0"/>
    <n v="0"/>
    <n v="6066.55"/>
    <m/>
    <m/>
    <m/>
    <m/>
    <m/>
  </r>
  <r>
    <x v="30"/>
    <n v="121331"/>
    <m/>
    <n v="505.67200000000003"/>
    <n v="588.16600000000005"/>
    <n v="505.67200000000003"/>
    <n v="82.494000000000028"/>
    <n v="75.850800000000007"/>
    <n v="-82.494000000000028"/>
    <n v="-6.6432000000000215"/>
    <n v="6.6432000000000215"/>
    <n v="6066.5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x v="0"/>
    <n v="121331"/>
    <m/>
    <n v="60699.302000000003"/>
    <n v="53730.006000000001"/>
    <n v="53730.006000000001"/>
    <n v="0"/>
    <n v="9104.8953000000001"/>
    <n v="6969.2960000000021"/>
    <n v="0"/>
    <n v="0"/>
    <n v="6066.55"/>
    <n v="6969.2960000000021"/>
    <n v="-902.74600000000191"/>
    <n v="8493.17"/>
    <n v="6969.2960000000021"/>
    <n v="0"/>
  </r>
  <r>
    <x v="0"/>
    <n v="121331"/>
    <m/>
    <n v="30324.832999999999"/>
    <n v="35061.957000000002"/>
    <n v="30324.832999999999"/>
    <n v="4737.1240000000034"/>
    <n v="4548.7249499999998"/>
    <n v="-4737.1240000000034"/>
    <n v="-188.39905000000363"/>
    <n v="188.39905000000363"/>
    <n v="6066.55"/>
    <n v="-4737.1240000000034"/>
    <n v="0"/>
    <n v="8493.17"/>
    <n v="-4737.1240000000034"/>
    <n v="0"/>
  </r>
  <r>
    <x v="0"/>
    <n v="121331"/>
    <m/>
    <n v="505.67200000000003"/>
    <n v="572.02700000000004"/>
    <n v="505.67200000000003"/>
    <n v="66.355000000000018"/>
    <n v="75.850800000000007"/>
    <n v="-66.355000000000018"/>
    <n v="0"/>
    <n v="0"/>
    <n v="6066.55"/>
    <n v="-66.355000000000018"/>
    <n v="0"/>
    <n v="8493.17"/>
    <n v="-66.355000000000018"/>
    <n v="0"/>
  </r>
  <r>
    <x v="1"/>
    <n v="121331"/>
    <m/>
    <n v="60699.302000000003"/>
    <n v="52514.256999999998"/>
    <n v="52514.256999999998"/>
    <n v="0"/>
    <n v="9104.8953000000001"/>
    <n v="8185.0450000000055"/>
    <n v="0"/>
    <n v="0"/>
    <n v="6066.55"/>
    <n v="8185.0450000000055"/>
    <n v="-2118.4950000000053"/>
    <n v="8493.17"/>
    <n v="8185.0450000000055"/>
    <n v="0"/>
  </r>
  <r>
    <x v="1"/>
    <n v="121331"/>
    <m/>
    <n v="30324.832999999999"/>
    <n v="33626.862999999998"/>
    <n v="30324.832999999999"/>
    <n v="3302.0299999999988"/>
    <n v="4548.7249499999998"/>
    <n v="-3302.0299999999988"/>
    <n v="0"/>
    <n v="0"/>
    <n v="6066.55"/>
    <n v="-3302.0299999999988"/>
    <n v="0"/>
    <n v="8493.17"/>
    <n v="-3302.0299999999988"/>
    <n v="0"/>
  </r>
  <r>
    <x v="1"/>
    <n v="121331"/>
    <m/>
    <n v="505.67200000000003"/>
    <n v="583.22900000000004"/>
    <n v="505.67200000000003"/>
    <n v="77.557000000000016"/>
    <n v="75.850800000000007"/>
    <n v="-77.557000000000016"/>
    <n v="-1.7062000000000097"/>
    <n v="1.7062000000000097"/>
    <n v="6066.55"/>
    <n v="-77.557000000000016"/>
    <n v="0"/>
    <n v="8493.17"/>
    <n v="-77.557000000000016"/>
    <n v="0"/>
  </r>
  <r>
    <x v="2"/>
    <n v="121331"/>
    <m/>
    <n v="60699.302000000003"/>
    <n v="56323.089"/>
    <n v="56323.089"/>
    <n v="0"/>
    <n v="9104.8953000000001"/>
    <n v="4376.2130000000034"/>
    <n v="0"/>
    <n v="0"/>
    <n v="6066.55"/>
    <n v="4376.2130000000034"/>
    <n v="0"/>
    <n v="8493.17"/>
    <n v="4376.2130000000034"/>
    <n v="0"/>
  </r>
  <r>
    <x v="2"/>
    <n v="121331"/>
    <m/>
    <n v="30324.832999999999"/>
    <n v="33896.400999999998"/>
    <n v="30324.832999999999"/>
    <n v="3571.5679999999993"/>
    <n v="4548.7249499999998"/>
    <n v="-3571.5679999999993"/>
    <n v="0"/>
    <n v="0"/>
    <n v="6066.55"/>
    <n v="-3571.5679999999993"/>
    <n v="0"/>
    <n v="8493.17"/>
    <n v="-3571.5679999999993"/>
    <n v="0"/>
  </r>
  <r>
    <x v="2"/>
    <n v="121331"/>
    <m/>
    <n v="505.67200000000003"/>
    <n v="577.56600000000003"/>
    <n v="505.67200000000003"/>
    <n v="71.894000000000005"/>
    <n v="75.850800000000007"/>
    <n v="-71.894000000000005"/>
    <n v="0"/>
    <n v="0"/>
    <n v="6066.55"/>
    <n v="-71.894000000000005"/>
    <n v="0"/>
    <n v="8493.17"/>
    <n v="-71.894000000000005"/>
    <n v="0"/>
  </r>
  <r>
    <x v="3"/>
    <n v="121331"/>
    <m/>
    <n v="60692.063999999998"/>
    <n v="56316.991999999998"/>
    <n v="56316.991999999998"/>
    <n v="0"/>
    <n v="9103.8095999999987"/>
    <n v="4375.0720000000001"/>
    <n v="0"/>
    <n v="0"/>
    <n v="6066.55"/>
    <n v="4375.0720000000001"/>
    <n v="0"/>
    <n v="8493.17"/>
    <n v="4375.0720000000001"/>
    <n v="0"/>
  </r>
  <r>
    <x v="3"/>
    <n v="121331"/>
    <m/>
    <n v="30349.651999999998"/>
    <n v="34037.637999999999"/>
    <n v="30349.651999999998"/>
    <n v="3687.9860000000008"/>
    <n v="4552.4477999999999"/>
    <n v="-3687.9860000000008"/>
    <n v="0"/>
    <n v="0"/>
    <n v="6066.55"/>
    <n v="-3687.9860000000008"/>
    <n v="0"/>
    <n v="8493.17"/>
    <n v="-3687.9860000000008"/>
    <n v="0"/>
  </r>
  <r>
    <x v="3"/>
    <n v="121331"/>
    <m/>
    <n v="505.67200000000003"/>
    <n v="614.16300000000001"/>
    <n v="505.67200000000003"/>
    <n v="108.49099999999999"/>
    <n v="75.850800000000007"/>
    <n v="-108.49099999999999"/>
    <n v="-32.640199999999979"/>
    <n v="32.640199999999979"/>
    <n v="6066.55"/>
    <n v="-108.49099999999999"/>
    <n v="0"/>
    <n v="8493.17"/>
    <n v="-108.49099999999999"/>
    <n v="0"/>
  </r>
  <r>
    <x v="4"/>
    <n v="121331"/>
    <m/>
    <n v="73497.260999999999"/>
    <n v="71799.274999999994"/>
    <n v="71799.274999999994"/>
    <n v="0"/>
    <n v="11024.58915"/>
    <n v="1697.9860000000044"/>
    <n v="0"/>
    <n v="0"/>
    <n v="6066.55"/>
    <n v="1697.9860000000044"/>
    <n v="0"/>
    <n v="8493.17"/>
    <n v="1697.9860000000044"/>
    <n v="0"/>
  </r>
  <r>
    <x v="4"/>
    <n v="121331"/>
    <m/>
    <n v="32373.375"/>
    <n v="36896.078999999998"/>
    <n v="32373.375"/>
    <n v="4522.7039999999979"/>
    <n v="4856.0062499999995"/>
    <n v="-4522.7039999999979"/>
    <n v="0"/>
    <n v="0"/>
    <n v="6066.55"/>
    <n v="-4522.7039999999979"/>
    <n v="0"/>
    <n v="8493.17"/>
    <n v="-4522.7039999999979"/>
    <n v="0"/>
  </r>
  <r>
    <x v="4"/>
    <n v="121331"/>
    <m/>
    <n v="505.67200000000003"/>
    <n v="583.072"/>
    <n v="505.67200000000003"/>
    <n v="77.399999999999977"/>
    <n v="75.850800000000007"/>
    <n v="-77.399999999999977"/>
    <n v="-1.5491999999999706"/>
    <n v="1.5491999999999706"/>
    <n v="6066.55"/>
    <n v="-77.399999999999977"/>
    <n v="0"/>
    <n v="8493.17"/>
    <n v="-77.399999999999977"/>
    <n v="0"/>
  </r>
  <r>
    <x v="5"/>
    <n v="121331"/>
    <m/>
    <n v="73754.75"/>
    <n v="67248.164999999994"/>
    <n v="67248.164999999994"/>
    <n v="0"/>
    <n v="11063.2125"/>
    <n v="6506.5850000000064"/>
    <n v="0"/>
    <n v="0"/>
    <n v="6066.55"/>
    <n v="6506.5850000000064"/>
    <n v="-440.03500000000622"/>
    <n v="8493.17"/>
    <n v="6506.5850000000064"/>
    <n v="0"/>
  </r>
  <r>
    <x v="5"/>
    <n v="121331"/>
    <m/>
    <n v="31360.995999999999"/>
    <n v="36561.485999999997"/>
    <n v="31360.995999999999"/>
    <n v="5200.489999999998"/>
    <n v="4704.1493999999993"/>
    <n v="-5200.489999999998"/>
    <n v="-496.34059999999863"/>
    <n v="496.34059999999863"/>
    <n v="6066.55"/>
    <n v="-5200.489999999998"/>
    <n v="0"/>
    <n v="8493.17"/>
    <n v="-5200.489999999998"/>
    <n v="0"/>
  </r>
  <r>
    <x v="5"/>
    <n v="121331"/>
    <m/>
    <n v="505.67200000000003"/>
    <n v="541.55700000000002"/>
    <n v="505.67200000000003"/>
    <n v="35.884999999999991"/>
    <n v="75.850800000000007"/>
    <n v="-35.884999999999991"/>
    <n v="0"/>
    <n v="0"/>
    <n v="6066.55"/>
    <n v="-35.884999999999991"/>
    <n v="0"/>
    <n v="8493.17"/>
    <n v="-35.884999999999991"/>
    <n v="0"/>
  </r>
  <r>
    <x v="6"/>
    <n v="121331"/>
    <m/>
    <n v="73850.921000000002"/>
    <n v="70148.733999999997"/>
    <n v="70148.733999999997"/>
    <n v="0"/>
    <n v="11077.638150000001"/>
    <n v="3702.1870000000054"/>
    <n v="0"/>
    <n v="0"/>
    <n v="6066.55"/>
    <n v="3702.1870000000054"/>
    <n v="0"/>
    <n v="8493.17"/>
    <n v="3702.1870000000054"/>
    <n v="0"/>
  </r>
  <r>
    <x v="6"/>
    <n v="121331"/>
    <m/>
    <n v="32373.375"/>
    <n v="34032.413999999997"/>
    <n v="32373.375"/>
    <n v="1659.038999999997"/>
    <n v="4856.0062499999995"/>
    <n v="-1659.038999999997"/>
    <n v="0"/>
    <n v="0"/>
    <n v="6066.55"/>
    <n v="-1659.038999999997"/>
    <n v="0"/>
    <n v="8493.17"/>
    <n v="-1659.038999999997"/>
    <n v="0"/>
  </r>
  <r>
    <x v="6"/>
    <n v="121331"/>
    <m/>
    <n v="505.67200000000003"/>
    <n v="565.56399999999996"/>
    <n v="505.67200000000003"/>
    <n v="59.891999999999939"/>
    <n v="75.850800000000007"/>
    <n v="-59.891999999999939"/>
    <n v="0"/>
    <n v="0"/>
    <n v="6066.55"/>
    <n v="-59.891999999999939"/>
    <n v="0"/>
    <n v="8493.17"/>
    <n v="-59.891999999999939"/>
    <n v="0"/>
  </r>
  <r>
    <x v="7"/>
    <n v="121331"/>
    <m/>
    <n v="73838.512000000002"/>
    <n v="60200.182000000001"/>
    <n v="60200.182000000001"/>
    <n v="0"/>
    <n v="11075.7768"/>
    <n v="13638.330000000002"/>
    <n v="-2562.5532000000021"/>
    <n v="2562.5532000000021"/>
    <n v="6066.55"/>
    <n v="13638.330000000002"/>
    <n v="-7571.7800000000016"/>
    <n v="8493.17"/>
    <n v="13638.330000000002"/>
    <n v="-5145.1600000000017"/>
  </r>
  <r>
    <x v="7"/>
    <n v="121331"/>
    <m/>
    <n v="32373.375"/>
    <n v="32448.448"/>
    <n v="32373.375"/>
    <n v="75.07300000000032"/>
    <n v="4856.0062499999995"/>
    <n v="-75.07300000000032"/>
    <n v="0"/>
    <n v="0"/>
    <n v="6066.55"/>
    <n v="-75.07300000000032"/>
    <n v="0"/>
    <n v="8493.17"/>
    <n v="-75.07300000000032"/>
    <n v="0"/>
  </r>
  <r>
    <x v="7"/>
    <n v="121331"/>
    <m/>
    <n v="505.67200000000003"/>
    <n v="585.226"/>
    <n v="505.67200000000003"/>
    <n v="79.553999999999974"/>
    <n v="75.850800000000007"/>
    <n v="-79.553999999999974"/>
    <n v="-3.703199999999967"/>
    <n v="3.703199999999967"/>
    <n v="6066.55"/>
    <n v="-79.553999999999974"/>
    <n v="0"/>
    <n v="8493.17"/>
    <n v="-79.553999999999974"/>
    <n v="0"/>
  </r>
  <r>
    <x v="8"/>
    <n v="121331"/>
    <m/>
    <n v="53283.807999999997"/>
    <n v="56070.688000000002"/>
    <n v="53283.807999999997"/>
    <n v="2786.8800000000047"/>
    <n v="7992.5711999999994"/>
    <n v="-2786.8800000000047"/>
    <n v="0"/>
    <n v="0"/>
    <n v="6066.55"/>
    <n v="-2786.8800000000047"/>
    <n v="0"/>
    <n v="8493.17"/>
    <n v="-2786.8800000000047"/>
    <n v="0"/>
  </r>
  <r>
    <x v="8"/>
    <n v="121331"/>
    <m/>
    <n v="24785.186000000002"/>
    <n v="33516.858999999997"/>
    <n v="24785.186000000002"/>
    <n v="8731.6729999999952"/>
    <n v="3717.7779"/>
    <n v="-8731.6729999999952"/>
    <n v="-5013.8950999999952"/>
    <n v="5013.8950999999952"/>
    <n v="6066.55"/>
    <n v="-8731.6729999999952"/>
    <n v="-2665.122999999995"/>
    <n v="8493.17"/>
    <n v="-8731.6729999999952"/>
    <n v="-238.50299999999515"/>
  </r>
  <r>
    <x v="8"/>
    <n v="121331"/>
    <m/>
    <n v="505.67200000000003"/>
    <n v="591.97500000000002"/>
    <n v="505.67200000000003"/>
    <n v="86.302999999999997"/>
    <n v="75.850800000000007"/>
    <n v="-86.302999999999997"/>
    <n v="-10.452199999999991"/>
    <n v="10.452199999999991"/>
    <n v="6066.55"/>
    <n v="-86.302999999999997"/>
    <n v="0"/>
    <n v="8493.17"/>
    <n v="-86.302999999999997"/>
    <n v="0"/>
  </r>
  <r>
    <x v="9"/>
    <n v="121331"/>
    <m/>
    <n v="73838.512000000002"/>
    <n v="68872.032999999996"/>
    <n v="68872.032999999996"/>
    <n v="0"/>
    <n v="11075.7768"/>
    <n v="4966.4790000000066"/>
    <n v="0"/>
    <n v="0"/>
    <n v="6066.55"/>
    <n v="4966.4790000000066"/>
    <n v="0"/>
    <n v="8493.17"/>
    <n v="4966.4790000000066"/>
    <n v="0"/>
  </r>
  <r>
    <x v="9"/>
    <n v="121331"/>
    <m/>
    <n v="32373.375"/>
    <n v="35593.964"/>
    <n v="32373.375"/>
    <n v="3220.5889999999999"/>
    <n v="4856.0062499999995"/>
    <n v="-3220.5889999999999"/>
    <n v="0"/>
    <n v="0"/>
    <n v="6066.55"/>
    <n v="-3220.5889999999999"/>
    <n v="0"/>
    <n v="8493.17"/>
    <n v="-3220.5889999999999"/>
    <n v="0"/>
  </r>
  <r>
    <x v="9"/>
    <n v="121331"/>
    <m/>
    <n v="505.67200000000003"/>
    <n v="581.12599999999998"/>
    <n v="505.67200000000003"/>
    <n v="75.453999999999951"/>
    <n v="75.850800000000007"/>
    <n v="-75.453999999999951"/>
    <n v="0"/>
    <n v="0"/>
    <n v="6066.55"/>
    <n v="-75.453999999999951"/>
    <n v="0"/>
    <n v="8493.17"/>
    <n v="-75.453999999999951"/>
    <n v="0"/>
  </r>
  <r>
    <x v="10"/>
    <n v="121331"/>
    <m/>
    <n v="73850.921000000002"/>
    <n v="70085.044999999998"/>
    <n v="70085.044999999998"/>
    <n v="0"/>
    <n v="11077.638150000001"/>
    <n v="3765.8760000000038"/>
    <n v="0"/>
    <n v="0"/>
    <n v="6066.55"/>
    <n v="3765.8760000000038"/>
    <n v="0"/>
    <n v="8493.17"/>
    <n v="3765.8760000000038"/>
    <n v="0"/>
  </r>
  <r>
    <x v="10"/>
    <n v="121331"/>
    <m/>
    <n v="32373.375"/>
    <n v="35297.557999999997"/>
    <n v="32373.375"/>
    <n v="2924.1829999999973"/>
    <n v="4856.0062499999995"/>
    <n v="-2924.1829999999973"/>
    <n v="0"/>
    <n v="0"/>
    <n v="6066.55"/>
    <m/>
    <m/>
    <m/>
    <m/>
    <m/>
  </r>
  <r>
    <x v="10"/>
    <n v="121331"/>
    <m/>
    <n v="505.67200000000003"/>
    <n v="606.08699999999999"/>
    <n v="505.67200000000003"/>
    <n v="100.41499999999996"/>
    <n v="75.850800000000007"/>
    <n v="-100.41499999999996"/>
    <n v="-24.564199999999957"/>
    <n v="24.564199999999957"/>
    <n v="6066.55"/>
    <m/>
    <m/>
    <m/>
    <m/>
    <m/>
  </r>
  <r>
    <x v="11"/>
    <n v="121331"/>
    <m/>
    <n v="73850.921000000002"/>
    <n v="69931.119000000006"/>
    <n v="69931.119000000006"/>
    <n v="0"/>
    <n v="11077.638150000001"/>
    <n v="3919.801999999996"/>
    <n v="0"/>
    <n v="0"/>
    <n v="6066.55"/>
    <m/>
    <m/>
    <m/>
    <m/>
    <m/>
  </r>
  <r>
    <x v="11"/>
    <n v="121331"/>
    <m/>
    <n v="32373.375"/>
    <n v="35412.813000000002"/>
    <n v="32373.375"/>
    <n v="3039.4380000000019"/>
    <n v="4856.0062499999995"/>
    <n v="-3039.4380000000019"/>
    <n v="0"/>
    <n v="0"/>
    <n v="6066.55"/>
    <m/>
    <m/>
    <m/>
    <m/>
    <m/>
  </r>
  <r>
    <x v="11"/>
    <n v="121331"/>
    <m/>
    <n v="505.67200000000003"/>
    <n v="644.25199999999995"/>
    <n v="505.67200000000003"/>
    <n v="138.57999999999993"/>
    <n v="75.850800000000007"/>
    <n v="-138.57999999999993"/>
    <n v="-62.729199999999921"/>
    <n v="62.729199999999921"/>
    <n v="6066.55"/>
    <m/>
    <m/>
    <m/>
    <m/>
    <m/>
  </r>
  <r>
    <x v="12"/>
    <n v="121331"/>
    <m/>
    <n v="73831.273000000001"/>
    <n v="70395.482000000004"/>
    <n v="70395.482000000004"/>
    <n v="0"/>
    <n v="11074.69095"/>
    <n v="3435.7909999999974"/>
    <n v="0"/>
    <n v="0"/>
    <n v="6066.55"/>
    <m/>
    <m/>
    <m/>
    <m/>
    <m/>
  </r>
  <r>
    <x v="12"/>
    <n v="121331"/>
    <m/>
    <n v="32373.375"/>
    <n v="34393.036999999997"/>
    <n v="32373.375"/>
    <n v="2019.6619999999966"/>
    <n v="4856.0062499999995"/>
    <n v="-2019.6619999999966"/>
    <n v="0"/>
    <n v="0"/>
    <n v="6066.55"/>
    <m/>
    <m/>
    <m/>
    <m/>
    <m/>
  </r>
  <r>
    <x v="12"/>
    <n v="121331"/>
    <m/>
    <n v="505.67200000000003"/>
    <n v="620.99400000000003"/>
    <n v="505.67200000000003"/>
    <n v="115.322"/>
    <n v="75.850800000000007"/>
    <n v="-115.322"/>
    <n v="-39.471199999999996"/>
    <n v="39.471199999999996"/>
    <n v="6066.55"/>
    <m/>
    <m/>
    <m/>
    <m/>
    <m/>
  </r>
  <r>
    <x v="13"/>
    <n v="121331"/>
    <m/>
    <n v="73823.001000000004"/>
    <n v="70058.409"/>
    <n v="70058.409"/>
    <n v="0"/>
    <n v="11073.450150000001"/>
    <n v="3764.5920000000042"/>
    <n v="0"/>
    <n v="0"/>
    <n v="6066.55"/>
    <m/>
    <m/>
    <m/>
    <m/>
    <m/>
  </r>
  <r>
    <x v="13"/>
    <n v="121331"/>
    <m/>
    <n v="32373.375"/>
    <n v="36276.254999999997"/>
    <n v="32373.375"/>
    <n v="3902.8799999999974"/>
    <n v="4856.0062499999995"/>
    <n v="-3902.8799999999974"/>
    <n v="0"/>
    <n v="0"/>
    <n v="6066.55"/>
    <m/>
    <m/>
    <m/>
    <m/>
    <m/>
  </r>
  <r>
    <x v="13"/>
    <n v="121331"/>
    <m/>
    <n v="505.67200000000003"/>
    <n v="555.67700000000002"/>
    <n v="505.67200000000003"/>
    <n v="50.004999999999995"/>
    <n v="75.850800000000007"/>
    <n v="-50.004999999999995"/>
    <n v="0"/>
    <n v="0"/>
    <n v="6066.55"/>
    <m/>
    <m/>
    <m/>
    <m/>
    <m/>
  </r>
  <r>
    <x v="14"/>
    <n v="121331"/>
    <m/>
    <n v="73850.921000000002"/>
    <n v="61454.332000000002"/>
    <n v="61454.332000000002"/>
    <n v="0"/>
    <n v="11077.638150000001"/>
    <n v="12396.589"/>
    <n v="-1318.9508499999993"/>
    <n v="1318.9508499999993"/>
    <n v="6066.55"/>
    <m/>
    <m/>
    <m/>
    <m/>
    <m/>
  </r>
  <r>
    <x v="14"/>
    <n v="121331"/>
    <m/>
    <n v="32373.375"/>
    <n v="34500.445"/>
    <n v="32373.375"/>
    <n v="2127.0699999999997"/>
    <n v="4856.0062499999995"/>
    <n v="-2127.0699999999997"/>
    <n v="0"/>
    <n v="0"/>
    <n v="6066.55"/>
    <m/>
    <m/>
    <m/>
    <m/>
    <m/>
  </r>
  <r>
    <x v="14"/>
    <n v="121331"/>
    <m/>
    <n v="505.67200000000003"/>
    <n v="558.23400000000004"/>
    <n v="505.67200000000003"/>
    <n v="52.562000000000012"/>
    <n v="75.850800000000007"/>
    <n v="-52.562000000000012"/>
    <n v="0"/>
    <n v="0"/>
    <n v="6066.55"/>
    <m/>
    <m/>
    <m/>
    <m/>
    <m/>
  </r>
  <r>
    <x v="15"/>
    <n v="121331"/>
    <m/>
    <n v="73850.921000000002"/>
    <n v="57459.616999999998"/>
    <n v="57459.616999999998"/>
    <n v="0"/>
    <n v="11077.638150000001"/>
    <n v="16391.304000000004"/>
    <n v="-5313.665850000003"/>
    <n v="5313.665850000003"/>
    <n v="6066.55"/>
    <m/>
    <m/>
    <m/>
    <m/>
    <m/>
  </r>
  <r>
    <x v="15"/>
    <n v="121331"/>
    <m/>
    <n v="32373.375"/>
    <n v="32895.654000000002"/>
    <n v="32373.375"/>
    <n v="522.27900000000227"/>
    <n v="4856.0062499999995"/>
    <n v="-522.27900000000227"/>
    <n v="0"/>
    <n v="0"/>
    <n v="6066.55"/>
    <m/>
    <m/>
    <m/>
    <m/>
    <m/>
  </r>
  <r>
    <x v="15"/>
    <n v="121331"/>
    <m/>
    <n v="505.67200000000003"/>
    <n v="566.46699999999998"/>
    <n v="505.67200000000003"/>
    <n v="60.794999999999959"/>
    <n v="75.850800000000007"/>
    <n v="-60.794999999999959"/>
    <n v="0"/>
    <n v="0"/>
    <n v="6066.55"/>
    <m/>
    <m/>
    <m/>
    <m/>
    <m/>
  </r>
  <r>
    <x v="16"/>
    <n v="121331"/>
    <m/>
    <n v="73850.921000000002"/>
    <n v="64282.447999999997"/>
    <n v="64282.447999999997"/>
    <n v="0"/>
    <n v="11077.638150000001"/>
    <n v="9568.4730000000054"/>
    <n v="0"/>
    <n v="0"/>
    <n v="6066.55"/>
    <m/>
    <m/>
    <m/>
    <m/>
    <m/>
  </r>
  <r>
    <x v="16"/>
    <n v="121331"/>
    <m/>
    <n v="32373.375"/>
    <n v="35562.285000000003"/>
    <n v="32373.375"/>
    <n v="3188.9100000000035"/>
    <n v="4856.0062499999995"/>
    <n v="-3188.9100000000035"/>
    <n v="0"/>
    <n v="0"/>
    <n v="6066.55"/>
    <m/>
    <m/>
    <m/>
    <m/>
    <m/>
  </r>
  <r>
    <x v="16"/>
    <n v="121331"/>
    <m/>
    <n v="505.67200000000003"/>
    <n v="569.404"/>
    <n v="505.67200000000003"/>
    <n v="63.731999999999971"/>
    <n v="75.850800000000007"/>
    <n v="-63.731999999999971"/>
    <n v="0"/>
    <n v="0"/>
    <n v="6066.55"/>
    <m/>
    <m/>
    <m/>
    <m/>
    <m/>
  </r>
  <r>
    <x v="17"/>
    <n v="121331"/>
    <m/>
    <n v="73810.591"/>
    <n v="74394.557000000001"/>
    <n v="73810.591"/>
    <n v="583.96600000000035"/>
    <n v="11071.58865"/>
    <n v="-583.96600000000035"/>
    <n v="0"/>
    <n v="0"/>
    <n v="6066.55"/>
    <m/>
    <m/>
    <m/>
    <m/>
    <m/>
  </r>
  <r>
    <x v="17"/>
    <n v="121331"/>
    <m/>
    <n v="31393.053"/>
    <n v="35927.245999999999"/>
    <n v="31393.053"/>
    <n v="4534.1929999999993"/>
    <n v="4708.95795"/>
    <n v="-4534.1929999999993"/>
    <n v="0"/>
    <n v="0"/>
    <n v="6066.55"/>
    <m/>
    <m/>
    <m/>
    <m/>
    <m/>
  </r>
  <r>
    <x v="17"/>
    <n v="121331"/>
    <m/>
    <n v="505.67200000000003"/>
    <n v="560.01499999999999"/>
    <n v="505.67200000000003"/>
    <n v="54.342999999999961"/>
    <n v="75.850800000000007"/>
    <n v="-54.342999999999961"/>
    <n v="0"/>
    <n v="0"/>
    <n v="6066.55"/>
    <m/>
    <m/>
    <m/>
    <m/>
    <m/>
  </r>
  <r>
    <x v="18"/>
    <n v="121331"/>
    <m/>
    <n v="73850.921000000002"/>
    <n v="71950.191999999995"/>
    <n v="71950.191999999995"/>
    <n v="0"/>
    <n v="11077.638150000001"/>
    <n v="1900.7290000000066"/>
    <n v="0"/>
    <n v="0"/>
    <n v="6066.55"/>
    <m/>
    <m/>
    <m/>
    <m/>
    <m/>
  </r>
  <r>
    <x v="18"/>
    <n v="121331"/>
    <m/>
    <n v="32373.375"/>
    <n v="34578.404999999999"/>
    <n v="32373.375"/>
    <n v="2205.0299999999988"/>
    <n v="4856.0062499999995"/>
    <n v="-2205.0299999999988"/>
    <n v="0"/>
    <n v="0"/>
    <n v="6066.55"/>
    <m/>
    <m/>
    <m/>
    <m/>
    <m/>
  </r>
  <r>
    <x v="18"/>
    <n v="121331"/>
    <m/>
    <n v="505.67200000000003"/>
    <n v="561.91899999999998"/>
    <n v="505.67200000000003"/>
    <n v="56.246999999999957"/>
    <n v="75.850800000000007"/>
    <n v="-56.246999999999957"/>
    <n v="0"/>
    <n v="0"/>
    <n v="6066.55"/>
    <m/>
    <m/>
    <m/>
    <m/>
    <m/>
  </r>
  <r>
    <x v="19"/>
    <n v="121331"/>
    <m/>
    <n v="73850.921000000002"/>
    <n v="72757.975000000006"/>
    <n v="72757.975000000006"/>
    <n v="0"/>
    <n v="11077.638150000001"/>
    <n v="1092.9459999999963"/>
    <n v="0"/>
    <n v="0"/>
    <n v="6066.55"/>
    <m/>
    <m/>
    <m/>
    <m/>
    <m/>
  </r>
  <r>
    <x v="19"/>
    <n v="121331"/>
    <m/>
    <n v="32373.375"/>
    <n v="34730.885000000002"/>
    <n v="32373.375"/>
    <n v="2357.510000000002"/>
    <n v="4856.0062499999995"/>
    <n v="-2357.510000000002"/>
    <n v="0"/>
    <n v="0"/>
    <n v="6066.55"/>
    <m/>
    <m/>
    <m/>
    <m/>
    <m/>
  </r>
  <r>
    <x v="19"/>
    <n v="121331"/>
    <m/>
    <n v="505.67200000000003"/>
    <n v="571.90099999999995"/>
    <n v="505.67200000000003"/>
    <n v="66.228999999999928"/>
    <n v="75.850800000000007"/>
    <n v="-66.228999999999928"/>
    <n v="0"/>
    <n v="0"/>
    <n v="6066.55"/>
    <m/>
    <m/>
    <m/>
    <m/>
    <m/>
  </r>
  <r>
    <x v="20"/>
    <n v="121331"/>
    <m/>
    <n v="73849.887000000002"/>
    <n v="72378.554999999993"/>
    <n v="72378.554999999993"/>
    <n v="0"/>
    <n v="11077.483050000001"/>
    <n v="1471.3320000000094"/>
    <n v="0"/>
    <n v="0"/>
    <n v="6066.55"/>
    <m/>
    <m/>
    <m/>
    <m/>
    <m/>
  </r>
  <r>
    <x v="20"/>
    <n v="121331"/>
    <m/>
    <n v="32373.375"/>
    <n v="34522.394"/>
    <n v="32373.375"/>
    <n v="2149.0190000000002"/>
    <n v="4856.0062499999995"/>
    <n v="-2149.0190000000002"/>
    <n v="0"/>
    <n v="0"/>
    <n v="6066.55"/>
    <m/>
    <m/>
    <m/>
    <m/>
    <m/>
  </r>
  <r>
    <x v="20"/>
    <n v="121331"/>
    <m/>
    <n v="505.67200000000003"/>
    <n v="568.30899999999997"/>
    <n v="505.67200000000003"/>
    <n v="62.636999999999944"/>
    <n v="75.850800000000007"/>
    <n v="-62.636999999999944"/>
    <n v="0"/>
    <n v="0"/>
    <n v="6066.55"/>
    <m/>
    <m/>
    <m/>
    <m/>
    <m/>
  </r>
  <r>
    <x v="21"/>
    <n v="121331"/>
    <m/>
    <n v="68792.129000000001"/>
    <n v="63877.339"/>
    <n v="63877.339"/>
    <n v="0"/>
    <n v="10318.81935"/>
    <n v="4914.7900000000009"/>
    <n v="0"/>
    <n v="0"/>
    <n v="6066.55"/>
    <m/>
    <m/>
    <m/>
    <m/>
    <m/>
  </r>
  <r>
    <x v="21"/>
    <n v="121331"/>
    <m/>
    <n v="28325.927"/>
    <n v="34429.370000000003"/>
    <n v="28325.927"/>
    <n v="6103.4430000000029"/>
    <n v="4248.8890499999998"/>
    <n v="-6103.4430000000029"/>
    <n v="-1854.5539500000032"/>
    <n v="1854.5539500000032"/>
    <n v="6066.55"/>
    <m/>
    <m/>
    <m/>
    <m/>
    <m/>
  </r>
  <r>
    <x v="21"/>
    <n v="121331"/>
    <m/>
    <n v="505.67200000000003"/>
    <n v="572.60599999999999"/>
    <n v="505.67200000000003"/>
    <n v="66.933999999999969"/>
    <n v="75.850800000000007"/>
    <n v="-66.933999999999969"/>
    <n v="0"/>
    <n v="0"/>
    <n v="6066.55"/>
    <m/>
    <m/>
    <m/>
    <m/>
    <m/>
  </r>
  <r>
    <x v="22"/>
    <n v="121331"/>
    <m/>
    <n v="68792.129000000001"/>
    <n v="63808.652999999998"/>
    <n v="63808.652999999998"/>
    <n v="0"/>
    <n v="10318.81935"/>
    <n v="4983.4760000000024"/>
    <n v="0"/>
    <n v="0"/>
    <n v="6066.55"/>
    <m/>
    <m/>
    <m/>
    <m/>
    <m/>
  </r>
  <r>
    <x v="22"/>
    <n v="121331"/>
    <m/>
    <n v="28325.927"/>
    <n v="34494.15"/>
    <n v="28325.927"/>
    <n v="6168.2230000000018"/>
    <n v="4248.8890499999998"/>
    <n v="-6168.2230000000018"/>
    <n v="-1919.333950000002"/>
    <n v="1919.333950000002"/>
    <n v="6066.55"/>
    <m/>
    <m/>
    <m/>
    <m/>
    <m/>
  </r>
  <r>
    <x v="22"/>
    <n v="121331"/>
    <m/>
    <n v="505.67200000000003"/>
    <n v="615.85799999999995"/>
    <n v="505.67200000000003"/>
    <n v="110.18599999999992"/>
    <n v="75.850800000000007"/>
    <n v="-110.18599999999992"/>
    <n v="-34.335199999999915"/>
    <n v="34.335199999999915"/>
    <n v="6066.55"/>
    <m/>
    <m/>
    <m/>
    <m/>
    <m/>
  </r>
  <r>
    <x v="23"/>
    <n v="121331"/>
    <m/>
    <n v="68792.129000000001"/>
    <n v="72449.176000000007"/>
    <n v="68792.129000000001"/>
    <n v="3657.0470000000059"/>
    <n v="10318.81935"/>
    <n v="-3657.0470000000059"/>
    <n v="0"/>
    <n v="0"/>
    <n v="6066.55"/>
    <m/>
    <m/>
    <m/>
    <m/>
    <m/>
  </r>
  <r>
    <x v="23"/>
    <n v="121331"/>
    <m/>
    <n v="28325.927"/>
    <n v="34625.788999999997"/>
    <n v="28325.927"/>
    <n v="6299.8619999999974"/>
    <n v="4248.8890499999998"/>
    <n v="-6299.8619999999974"/>
    <n v="-2050.9729499999976"/>
    <n v="2050.9729499999976"/>
    <n v="6066.55"/>
    <m/>
    <m/>
    <m/>
    <m/>
    <m/>
  </r>
  <r>
    <x v="23"/>
    <n v="121331"/>
    <m/>
    <n v="505.67200000000003"/>
    <n v="613.57399999999996"/>
    <n v="505.67200000000003"/>
    <n v="107.90199999999993"/>
    <n v="75.850800000000007"/>
    <n v="-107.90199999999993"/>
    <n v="-32.051199999999923"/>
    <n v="32.051199999999923"/>
    <n v="6066.55"/>
    <m/>
    <m/>
    <m/>
    <m/>
    <m/>
  </r>
  <r>
    <x v="24"/>
    <n v="121331"/>
    <m/>
    <n v="73841.614000000001"/>
    <n v="72508.005000000005"/>
    <n v="72508.005000000005"/>
    <n v="0"/>
    <n v="11076.242099999999"/>
    <n v="1333.6089999999967"/>
    <n v="0"/>
    <n v="0"/>
    <n v="6066.55"/>
    <m/>
    <m/>
    <m/>
    <m/>
    <m/>
  </r>
  <r>
    <x v="24"/>
    <n v="121331"/>
    <m/>
    <n v="32373.375"/>
    <n v="34648.495999999999"/>
    <n v="32373.375"/>
    <n v="2275.1209999999992"/>
    <n v="4856.0062499999995"/>
    <n v="-2275.1209999999992"/>
    <n v="0"/>
    <n v="0"/>
    <n v="6066.55"/>
    <m/>
    <m/>
    <m/>
    <m/>
    <m/>
  </r>
  <r>
    <x v="24"/>
    <n v="121331"/>
    <m/>
    <n v="505.67200000000003"/>
    <n v="588.72799999999995"/>
    <n v="505.67200000000003"/>
    <n v="83.055999999999926"/>
    <n v="75.850800000000007"/>
    <n v="-83.055999999999926"/>
    <n v="-7.2051999999999197"/>
    <n v="7.2051999999999197"/>
    <n v="6066.55"/>
    <m/>
    <m/>
    <m/>
    <m/>
    <m/>
  </r>
  <r>
    <x v="25"/>
    <n v="121331"/>
    <m/>
    <n v="73843.683000000005"/>
    <n v="72332.141000000003"/>
    <n v="72332.141000000003"/>
    <n v="0"/>
    <n v="11076.552450000001"/>
    <n v="1511.5420000000013"/>
    <n v="0"/>
    <n v="0"/>
    <n v="6066.55"/>
    <m/>
    <m/>
    <m/>
    <m/>
    <m/>
  </r>
  <r>
    <x v="25"/>
    <n v="121331"/>
    <m/>
    <n v="505.67200000000003"/>
    <n v="571.64400000000001"/>
    <n v="505.67200000000003"/>
    <n v="65.97199999999998"/>
    <n v="75.850800000000007"/>
    <n v="-65.97199999999998"/>
    <n v="0"/>
    <n v="0"/>
    <n v="6066.55"/>
    <m/>
    <m/>
    <m/>
    <m/>
    <m/>
  </r>
  <r>
    <x v="25"/>
    <n v="121331"/>
    <m/>
    <n v="32373.375"/>
    <n v="34327.067999999999"/>
    <n v="32373.375"/>
    <n v="1953.6929999999993"/>
    <n v="4856.0062499999995"/>
    <n v="-1953.6929999999993"/>
    <n v="0"/>
    <n v="0"/>
    <n v="6066.55"/>
    <m/>
    <m/>
    <m/>
    <m/>
    <m/>
  </r>
  <r>
    <x v="26"/>
    <n v="121331"/>
    <m/>
    <n v="73850.921000000002"/>
    <n v="72190.221999999994"/>
    <n v="72190.221999999994"/>
    <n v="0"/>
    <n v="11077.638150000001"/>
    <n v="1660.6990000000078"/>
    <n v="0"/>
    <n v="0"/>
    <n v="6066.55"/>
    <m/>
    <m/>
    <m/>
    <m/>
    <m/>
  </r>
  <r>
    <x v="26"/>
    <n v="121331"/>
    <m/>
    <n v="32373.375"/>
    <n v="34500.775999999998"/>
    <n v="32373.375"/>
    <n v="2127.400999999998"/>
    <n v="4856.0062499999995"/>
    <n v="-2127.400999999998"/>
    <n v="0"/>
    <n v="0"/>
    <n v="6066.55"/>
    <m/>
    <m/>
    <m/>
    <m/>
    <m/>
  </r>
  <r>
    <x v="26"/>
    <n v="121331"/>
    <m/>
    <n v="505.67200000000003"/>
    <n v="571.33100000000002"/>
    <n v="505.67200000000003"/>
    <n v="65.658999999999992"/>
    <n v="75.850800000000007"/>
    <n v="-65.658999999999992"/>
    <n v="0"/>
    <n v="0"/>
    <n v="6066.55"/>
    <m/>
    <m/>
    <m/>
    <m/>
    <m/>
  </r>
  <r>
    <x v="27"/>
    <n v="121331"/>
    <m/>
    <n v="73849.887000000002"/>
    <n v="71204.650999999998"/>
    <n v="71204.650999999998"/>
    <n v="0"/>
    <n v="11077.483050000001"/>
    <n v="2645.2360000000044"/>
    <n v="0"/>
    <n v="0"/>
    <n v="6066.55"/>
    <m/>
    <m/>
    <m/>
    <m/>
    <m/>
  </r>
  <r>
    <x v="27"/>
    <n v="121331"/>
    <m/>
    <n v="32373.375"/>
    <n v="34342.639000000003"/>
    <n v="32373.375"/>
    <n v="1969.2640000000029"/>
    <n v="4856.0062499999995"/>
    <n v="-1969.2640000000029"/>
    <n v="0"/>
    <n v="0"/>
    <n v="6066.55"/>
    <m/>
    <m/>
    <m/>
    <m/>
    <m/>
  </r>
  <r>
    <x v="27"/>
    <n v="121331"/>
    <m/>
    <n v="505.67200000000003"/>
    <n v="571.90099999999995"/>
    <n v="505.67200000000003"/>
    <n v="66.228999999999928"/>
    <n v="75.850800000000007"/>
    <n v="-66.228999999999928"/>
    <n v="0"/>
    <n v="0"/>
    <n v="6066.55"/>
    <m/>
    <m/>
    <m/>
    <m/>
    <m/>
  </r>
  <r>
    <x v="28"/>
    <n v="121331"/>
    <m/>
    <n v="65758.093999999997"/>
    <n v="68260.035000000003"/>
    <n v="65758.093999999997"/>
    <n v="2501.9410000000062"/>
    <n v="9863.7140999999992"/>
    <n v="-2501.9410000000062"/>
    <n v="0"/>
    <n v="0"/>
    <n v="6066.55"/>
    <m/>
    <m/>
    <m/>
    <m/>
    <m/>
  </r>
  <r>
    <x v="28"/>
    <n v="121331"/>
    <m/>
    <n v="30349.651999999998"/>
    <n v="35644.839999999997"/>
    <n v="30349.651999999998"/>
    <n v="5295.1879999999983"/>
    <n v="4552.4477999999999"/>
    <n v="-5295.1879999999983"/>
    <n v="-742.74019999999837"/>
    <n v="742.74019999999837"/>
    <n v="6066.55"/>
    <m/>
    <m/>
    <m/>
    <m/>
    <m/>
  </r>
  <r>
    <x v="28"/>
    <n v="121331"/>
    <m/>
    <n v="505.67200000000003"/>
    <n v="595.92700000000002"/>
    <n v="505.67200000000003"/>
    <n v="90.254999999999995"/>
    <n v="75.850800000000007"/>
    <n v="-90.254999999999995"/>
    <n v="-14.404199999999989"/>
    <n v="14.404199999999989"/>
    <n v="6066.55"/>
    <m/>
    <m/>
    <m/>
    <m/>
    <m/>
  </r>
  <r>
    <x v="29"/>
    <n v="121331"/>
    <m/>
    <n v="65758.093999999997"/>
    <n v="59856.41"/>
    <n v="59856.41"/>
    <n v="0"/>
    <n v="9863.7140999999992"/>
    <n v="5901.6839999999938"/>
    <n v="0"/>
    <n v="0"/>
    <n v="6066.55"/>
    <m/>
    <m/>
    <m/>
    <m/>
    <m/>
  </r>
  <r>
    <x v="29"/>
    <n v="121331"/>
    <m/>
    <n v="30349.651999999998"/>
    <n v="34915.71"/>
    <n v="30349.651999999998"/>
    <n v="4566.0580000000009"/>
    <n v="4552.4477999999999"/>
    <n v="-4566.0580000000009"/>
    <n v="-13.610200000000987"/>
    <n v="13.610200000000987"/>
    <n v="6066.55"/>
    <m/>
    <m/>
    <m/>
    <m/>
    <m/>
  </r>
  <r>
    <x v="29"/>
    <n v="121331"/>
    <m/>
    <n v="505.67200000000003"/>
    <n v="583.16099999999994"/>
    <n v="505.67200000000003"/>
    <n v="77.488999999999919"/>
    <n v="75.850800000000007"/>
    <n v="-77.488999999999919"/>
    <n v="-1.6381999999999124"/>
    <n v="1.6381999999999124"/>
    <n v="6066.55"/>
    <m/>
    <m/>
    <m/>
    <m/>
    <m/>
  </r>
  <r>
    <x v="30"/>
    <n v="121331"/>
    <m/>
    <n v="65758.093999999997"/>
    <n v="69575.72"/>
    <n v="65758.093999999997"/>
    <n v="3817.6260000000038"/>
    <n v="9863.7140999999992"/>
    <n v="-3817.6260000000038"/>
    <n v="0"/>
    <n v="0"/>
    <n v="6066.55"/>
    <m/>
    <m/>
    <m/>
    <m/>
    <m/>
  </r>
  <r>
    <x v="30"/>
    <n v="121331"/>
    <m/>
    <n v="30349.651999999998"/>
    <n v="34171.784"/>
    <n v="30349.651999999998"/>
    <n v="3822.1320000000014"/>
    <n v="4552.4477999999999"/>
    <n v="-3822.1320000000014"/>
    <n v="0"/>
    <n v="0"/>
    <n v="6066.55"/>
    <m/>
    <m/>
    <m/>
    <m/>
    <m/>
  </r>
  <r>
    <x v="30"/>
    <n v="121331"/>
    <m/>
    <n v="505.67200000000003"/>
    <n v="588.16600000000005"/>
    <n v="505.67200000000003"/>
    <n v="82.494000000000028"/>
    <n v="75.850800000000007"/>
    <n v="-82.494000000000028"/>
    <n v="-6.6432000000000215"/>
    <n v="6.6432000000000215"/>
    <n v="6066.5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35" firstHeaderRow="0" firstDataRow="1" firstDataCol="1"/>
  <pivotFields count="17">
    <pivotField axis="axisRow" numFmtId="15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164" showAll="0"/>
    <pivotField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ogramado" fld="3" baseField="0" baseItem="0"/>
    <dataField name="Suma de Asignad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35" firstHeaderRow="0" firstDataRow="1" firstDataCol="1"/>
  <pivotFields count="17">
    <pivotField axis="axisRow" numFmtId="15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164" showAll="0"/>
    <pivotField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ogramado" fld="3" baseField="0" baseItem="0"/>
    <dataField name="Suma de Asignad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opLeftCell="A19" zoomScale="90" zoomScaleNormal="90" workbookViewId="0">
      <selection activeCell="H7" sqref="H7"/>
    </sheetView>
  </sheetViews>
  <sheetFormatPr baseColWidth="10" defaultRowHeight="15"/>
  <cols>
    <col min="1" max="1" width="3.7109375" customWidth="1"/>
    <col min="5" max="5" width="12.42578125" customWidth="1"/>
    <col min="7" max="7" width="10.7109375" customWidth="1"/>
    <col min="8" max="8" width="10.5703125" customWidth="1"/>
    <col min="9" max="9" width="8.5703125" bestFit="1" customWidth="1"/>
    <col min="12" max="12" width="8.5703125" bestFit="1" customWidth="1"/>
  </cols>
  <sheetData>
    <row r="2" spans="2:12">
      <c r="B2" t="s">
        <v>0</v>
      </c>
      <c r="G2" t="s">
        <v>13</v>
      </c>
      <c r="J2" t="s">
        <v>13</v>
      </c>
    </row>
    <row r="3" spans="2:12">
      <c r="B3" t="s">
        <v>1</v>
      </c>
      <c r="C3" s="1">
        <v>4431.2349999999997</v>
      </c>
      <c r="G3" s="6" t="s">
        <v>12</v>
      </c>
      <c r="J3" s="6" t="s">
        <v>14</v>
      </c>
    </row>
    <row r="4" spans="2:12">
      <c r="B4" t="s">
        <v>2</v>
      </c>
      <c r="C4" t="s">
        <v>4</v>
      </c>
      <c r="D4" t="s">
        <v>6</v>
      </c>
      <c r="G4">
        <v>0.05</v>
      </c>
      <c r="J4">
        <v>7.0000000000000007E-2</v>
      </c>
    </row>
    <row r="5" spans="2:12">
      <c r="B5" t="s">
        <v>3</v>
      </c>
      <c r="C5" t="s">
        <v>5</v>
      </c>
      <c r="D5" t="s">
        <v>7</v>
      </c>
    </row>
    <row r="7" spans="2:12" s="9" customFormat="1" ht="44.25" customHeight="1">
      <c r="B7" s="9" t="s">
        <v>8</v>
      </c>
      <c r="C7" s="9" t="s">
        <v>1</v>
      </c>
      <c r="D7" s="9" t="s">
        <v>9</v>
      </c>
      <c r="E7" s="9" t="s">
        <v>10</v>
      </c>
      <c r="F7" s="9" t="s">
        <v>11</v>
      </c>
      <c r="G7" s="9" t="s">
        <v>16</v>
      </c>
      <c r="H7" s="9" t="s">
        <v>15</v>
      </c>
      <c r="I7" s="9" t="s">
        <v>18</v>
      </c>
      <c r="J7" s="9" t="s">
        <v>17</v>
      </c>
      <c r="K7" s="9" t="s">
        <v>15</v>
      </c>
      <c r="L7" s="9" t="s">
        <v>18</v>
      </c>
    </row>
    <row r="8" spans="2:12">
      <c r="B8" s="2">
        <v>42644</v>
      </c>
      <c r="C8" s="3">
        <f>$C$3</f>
        <v>4431.2349999999997</v>
      </c>
      <c r="D8" s="4">
        <v>2266.7359999999999</v>
      </c>
      <c r="E8" s="4">
        <v>2266.7359999999999</v>
      </c>
      <c r="F8" s="4">
        <v>2266.7359999999999</v>
      </c>
      <c r="G8" s="4">
        <f>+$C$3*$G$4</f>
        <v>221.56174999999999</v>
      </c>
      <c r="H8" s="4">
        <f>+E8-F8</f>
        <v>0</v>
      </c>
      <c r="I8" s="7">
        <f>IF(ABS(H8)&lt;G8,0,G8-ABS(H8))</f>
        <v>0</v>
      </c>
      <c r="J8" s="4">
        <f>+$C$3*$J$4</f>
        <v>310.18644999999998</v>
      </c>
      <c r="K8" s="4">
        <f>+E8-F8</f>
        <v>0</v>
      </c>
      <c r="L8" s="7">
        <f>IF(ABS(K8)&lt;J8,0,J8-ABS(K8))</f>
        <v>0</v>
      </c>
    </row>
    <row r="9" spans="2:12">
      <c r="B9" s="2">
        <v>42645</v>
      </c>
      <c r="C9" s="3">
        <f t="shared" ref="C9:C38" si="0">$C$3</f>
        <v>4431.2349999999997</v>
      </c>
      <c r="D9" s="4">
        <v>2266.7359999999999</v>
      </c>
      <c r="E9" s="4">
        <v>2266.7359999999999</v>
      </c>
      <c r="F9" s="4">
        <v>2266.7359999999999</v>
      </c>
      <c r="G9" s="4">
        <f t="shared" ref="G9:G38" si="1">+$C$3*$G$4</f>
        <v>221.56174999999999</v>
      </c>
      <c r="H9" s="4">
        <f t="shared" ref="H9:H38" si="2">+E9-F9</f>
        <v>0</v>
      </c>
      <c r="I9" s="7">
        <f t="shared" ref="I9:I38" si="3">IF(ABS(H9)&lt;G9,0,G9-ABS(H9))</f>
        <v>0</v>
      </c>
      <c r="J9" s="4">
        <f t="shared" ref="J9:J38" si="4">+$C$3*$J$4</f>
        <v>310.18644999999998</v>
      </c>
      <c r="K9" s="4">
        <f t="shared" ref="K9:K38" si="5">+E9-F9</f>
        <v>0</v>
      </c>
      <c r="L9" s="7">
        <f t="shared" ref="L9:L38" si="6">IF(ABS(K9)&lt;J9,0,J9-ABS(K9))</f>
        <v>0</v>
      </c>
    </row>
    <row r="10" spans="2:12">
      <c r="B10" s="2">
        <v>42646</v>
      </c>
      <c r="C10" s="3">
        <f t="shared" si="0"/>
        <v>4431.2349999999997</v>
      </c>
      <c r="D10" s="4">
        <v>3606.9229999999998</v>
      </c>
      <c r="E10" s="4">
        <v>3606.9229999999998</v>
      </c>
      <c r="F10" s="4">
        <v>3606.9229999999998</v>
      </c>
      <c r="G10" s="4">
        <f t="shared" si="1"/>
        <v>221.56174999999999</v>
      </c>
      <c r="H10" s="4">
        <f t="shared" si="2"/>
        <v>0</v>
      </c>
      <c r="I10" s="7">
        <f t="shared" si="3"/>
        <v>0</v>
      </c>
      <c r="J10" s="4">
        <f t="shared" si="4"/>
        <v>310.18644999999998</v>
      </c>
      <c r="K10" s="4">
        <f t="shared" si="5"/>
        <v>0</v>
      </c>
      <c r="L10" s="7">
        <f t="shared" si="6"/>
        <v>0</v>
      </c>
    </row>
    <row r="11" spans="2:12">
      <c r="B11" s="2">
        <v>42647</v>
      </c>
      <c r="C11" s="3">
        <f t="shared" si="0"/>
        <v>4431.2349999999997</v>
      </c>
      <c r="D11" s="4">
        <v>3606.9229999999998</v>
      </c>
      <c r="E11" s="4">
        <v>3606.9229999999998</v>
      </c>
      <c r="F11" s="4">
        <v>3606.9229999999998</v>
      </c>
      <c r="G11" s="4">
        <f t="shared" si="1"/>
        <v>221.56174999999999</v>
      </c>
      <c r="H11" s="4">
        <f t="shared" si="2"/>
        <v>0</v>
      </c>
      <c r="I11" s="7">
        <f t="shared" si="3"/>
        <v>0</v>
      </c>
      <c r="J11" s="4">
        <f t="shared" si="4"/>
        <v>310.18644999999998</v>
      </c>
      <c r="K11" s="4">
        <f t="shared" si="5"/>
        <v>0</v>
      </c>
      <c r="L11" s="7">
        <f t="shared" si="6"/>
        <v>0</v>
      </c>
    </row>
    <row r="12" spans="2:12">
      <c r="B12" s="2">
        <v>42648</v>
      </c>
      <c r="C12" s="3">
        <f t="shared" si="0"/>
        <v>4431.2349999999997</v>
      </c>
      <c r="D12" s="4">
        <v>3606.9229999999998</v>
      </c>
      <c r="E12" s="4">
        <v>3606.9229999999998</v>
      </c>
      <c r="F12" s="4">
        <v>3606.9229999999998</v>
      </c>
      <c r="G12" s="4">
        <f t="shared" si="1"/>
        <v>221.56174999999999</v>
      </c>
      <c r="H12" s="4">
        <f t="shared" si="2"/>
        <v>0</v>
      </c>
      <c r="I12" s="7">
        <f t="shared" si="3"/>
        <v>0</v>
      </c>
      <c r="J12" s="4">
        <f t="shared" si="4"/>
        <v>310.18644999999998</v>
      </c>
      <c r="K12" s="4">
        <f t="shared" si="5"/>
        <v>0</v>
      </c>
      <c r="L12" s="7">
        <f t="shared" si="6"/>
        <v>0</v>
      </c>
    </row>
    <row r="13" spans="2:12">
      <c r="B13" s="2">
        <v>42649</v>
      </c>
      <c r="C13" s="3">
        <f t="shared" si="0"/>
        <v>4431.2349999999997</v>
      </c>
      <c r="D13" s="4">
        <v>3606.9229999999998</v>
      </c>
      <c r="E13" s="4">
        <v>3606.9229999999998</v>
      </c>
      <c r="F13" s="4">
        <v>3606.9229999999998</v>
      </c>
      <c r="G13" s="4">
        <f t="shared" si="1"/>
        <v>221.56174999999999</v>
      </c>
      <c r="H13" s="4">
        <f t="shared" si="2"/>
        <v>0</v>
      </c>
      <c r="I13" s="7">
        <f t="shared" si="3"/>
        <v>0</v>
      </c>
      <c r="J13" s="4">
        <f t="shared" si="4"/>
        <v>310.18644999999998</v>
      </c>
      <c r="K13" s="4">
        <f t="shared" si="5"/>
        <v>0</v>
      </c>
      <c r="L13" s="7">
        <f t="shared" si="6"/>
        <v>0</v>
      </c>
    </row>
    <row r="14" spans="2:12">
      <c r="B14" s="2">
        <v>42650</v>
      </c>
      <c r="C14" s="3">
        <f t="shared" si="0"/>
        <v>4431.2349999999997</v>
      </c>
      <c r="D14" s="4">
        <v>2370.145</v>
      </c>
      <c r="E14" s="4">
        <v>2370.145</v>
      </c>
      <c r="F14" s="4">
        <v>2370.145</v>
      </c>
      <c r="G14" s="4">
        <f t="shared" si="1"/>
        <v>221.56174999999999</v>
      </c>
      <c r="H14" s="4">
        <f t="shared" si="2"/>
        <v>0</v>
      </c>
      <c r="I14" s="7">
        <f t="shared" si="3"/>
        <v>0</v>
      </c>
      <c r="J14" s="4">
        <f t="shared" si="4"/>
        <v>310.18644999999998</v>
      </c>
      <c r="K14" s="4">
        <f t="shared" si="5"/>
        <v>0</v>
      </c>
      <c r="L14" s="7">
        <f t="shared" si="6"/>
        <v>0</v>
      </c>
    </row>
    <row r="15" spans="2:12">
      <c r="B15" s="2">
        <v>42651</v>
      </c>
      <c r="C15" s="3">
        <f t="shared" si="0"/>
        <v>4431.2349999999997</v>
      </c>
      <c r="D15" s="4">
        <v>2370.145</v>
      </c>
      <c r="E15" s="4">
        <v>2370.145</v>
      </c>
      <c r="F15" s="4">
        <v>2370.145</v>
      </c>
      <c r="G15" s="4">
        <f t="shared" si="1"/>
        <v>221.56174999999999</v>
      </c>
      <c r="H15" s="4">
        <f t="shared" si="2"/>
        <v>0</v>
      </c>
      <c r="I15" s="7">
        <f t="shared" si="3"/>
        <v>0</v>
      </c>
      <c r="J15" s="4">
        <f t="shared" si="4"/>
        <v>310.18644999999998</v>
      </c>
      <c r="K15" s="4">
        <f t="shared" si="5"/>
        <v>0</v>
      </c>
      <c r="L15" s="7">
        <f t="shared" si="6"/>
        <v>0</v>
      </c>
    </row>
    <row r="16" spans="2:12">
      <c r="B16" s="2">
        <v>42652</v>
      </c>
      <c r="C16" s="3">
        <f t="shared" si="0"/>
        <v>4431.2349999999997</v>
      </c>
      <c r="D16" s="4">
        <v>2370.145</v>
      </c>
      <c r="E16" s="4">
        <v>2370.145</v>
      </c>
      <c r="F16" s="4">
        <v>2370.145</v>
      </c>
      <c r="G16" s="4">
        <f t="shared" si="1"/>
        <v>221.56174999999999</v>
      </c>
      <c r="H16" s="4">
        <f t="shared" si="2"/>
        <v>0</v>
      </c>
      <c r="I16" s="7">
        <f t="shared" si="3"/>
        <v>0</v>
      </c>
      <c r="J16" s="4">
        <f t="shared" si="4"/>
        <v>310.18644999999998</v>
      </c>
      <c r="K16" s="4">
        <f t="shared" si="5"/>
        <v>0</v>
      </c>
      <c r="L16" s="7">
        <f t="shared" si="6"/>
        <v>0</v>
      </c>
    </row>
    <row r="17" spans="2:12">
      <c r="B17" s="2">
        <v>42653</v>
      </c>
      <c r="C17" s="3">
        <f t="shared" si="0"/>
        <v>4431.2349999999997</v>
      </c>
      <c r="D17" s="4">
        <v>3606.9229999999998</v>
      </c>
      <c r="E17" s="4">
        <v>3606.9229999999998</v>
      </c>
      <c r="F17" s="4">
        <v>3606.9229999999998</v>
      </c>
      <c r="G17" s="4">
        <f t="shared" si="1"/>
        <v>221.56174999999999</v>
      </c>
      <c r="H17" s="4">
        <f t="shared" si="2"/>
        <v>0</v>
      </c>
      <c r="I17" s="7">
        <f t="shared" si="3"/>
        <v>0</v>
      </c>
      <c r="J17" s="4">
        <f t="shared" si="4"/>
        <v>310.18644999999998</v>
      </c>
      <c r="K17" s="4">
        <f t="shared" si="5"/>
        <v>0</v>
      </c>
      <c r="L17" s="7">
        <f t="shared" si="6"/>
        <v>0</v>
      </c>
    </row>
    <row r="18" spans="2:12">
      <c r="B18" s="2">
        <v>42654</v>
      </c>
      <c r="C18" s="3">
        <f t="shared" si="0"/>
        <v>4431.2349999999997</v>
      </c>
      <c r="D18" s="4">
        <v>3606.9229999999998</v>
      </c>
      <c r="E18" s="4">
        <v>3606.9229999999998</v>
      </c>
      <c r="F18" s="4">
        <v>3606.9229999999998</v>
      </c>
      <c r="G18" s="4">
        <f t="shared" si="1"/>
        <v>221.56174999999999</v>
      </c>
      <c r="H18" s="4">
        <f t="shared" si="2"/>
        <v>0</v>
      </c>
      <c r="I18" s="7">
        <f t="shared" si="3"/>
        <v>0</v>
      </c>
      <c r="J18" s="4">
        <f t="shared" si="4"/>
        <v>310.18644999999998</v>
      </c>
      <c r="K18" s="4">
        <f t="shared" si="5"/>
        <v>0</v>
      </c>
      <c r="L18" s="7">
        <f t="shared" si="6"/>
        <v>0</v>
      </c>
    </row>
    <row r="19" spans="2:12">
      <c r="B19" s="2">
        <v>42655</v>
      </c>
      <c r="C19" s="3">
        <f t="shared" si="0"/>
        <v>4431.2349999999997</v>
      </c>
      <c r="D19" s="4">
        <v>2683.6030000000001</v>
      </c>
      <c r="E19" s="4">
        <v>2683.6030000000001</v>
      </c>
      <c r="F19" s="4">
        <v>2683.6030000000001</v>
      </c>
      <c r="G19" s="4">
        <f t="shared" si="1"/>
        <v>221.56174999999999</v>
      </c>
      <c r="H19" s="4">
        <f t="shared" si="2"/>
        <v>0</v>
      </c>
      <c r="I19" s="7">
        <f t="shared" si="3"/>
        <v>0</v>
      </c>
      <c r="J19" s="4">
        <f t="shared" si="4"/>
        <v>310.18644999999998</v>
      </c>
      <c r="K19" s="4">
        <f t="shared" si="5"/>
        <v>0</v>
      </c>
      <c r="L19" s="7">
        <f t="shared" si="6"/>
        <v>0</v>
      </c>
    </row>
    <row r="20" spans="2:12">
      <c r="B20" s="2">
        <v>42656</v>
      </c>
      <c r="C20" s="3">
        <f t="shared" si="0"/>
        <v>4431.2349999999997</v>
      </c>
      <c r="D20" s="4">
        <v>3606.9229999999998</v>
      </c>
      <c r="E20" s="4">
        <v>3606.9229999999998</v>
      </c>
      <c r="F20" s="4">
        <v>3606.9229999999998</v>
      </c>
      <c r="G20" s="4">
        <f t="shared" si="1"/>
        <v>221.56174999999999</v>
      </c>
      <c r="H20" s="4">
        <f t="shared" si="2"/>
        <v>0</v>
      </c>
      <c r="I20" s="7">
        <f t="shared" si="3"/>
        <v>0</v>
      </c>
      <c r="J20" s="4">
        <f t="shared" si="4"/>
        <v>310.18644999999998</v>
      </c>
      <c r="K20" s="4">
        <f t="shared" si="5"/>
        <v>0</v>
      </c>
      <c r="L20" s="7">
        <f t="shared" si="6"/>
        <v>0</v>
      </c>
    </row>
    <row r="21" spans="2:12">
      <c r="B21" s="2">
        <v>42657</v>
      </c>
      <c r="C21" s="3">
        <f t="shared" si="0"/>
        <v>4431.2349999999997</v>
      </c>
      <c r="D21" s="4">
        <v>2246.4639999999999</v>
      </c>
      <c r="E21" s="4">
        <v>2246.4639999999999</v>
      </c>
      <c r="F21" s="4">
        <v>2292</v>
      </c>
      <c r="G21" s="4">
        <f t="shared" si="1"/>
        <v>221.56174999999999</v>
      </c>
      <c r="H21" s="4">
        <f t="shared" si="2"/>
        <v>-45.536000000000058</v>
      </c>
      <c r="I21" s="7">
        <f t="shared" si="3"/>
        <v>0</v>
      </c>
      <c r="J21" s="4">
        <f t="shared" si="4"/>
        <v>310.18644999999998</v>
      </c>
      <c r="K21" s="4">
        <f t="shared" si="5"/>
        <v>-45.536000000000058</v>
      </c>
      <c r="L21" s="7">
        <f t="shared" si="6"/>
        <v>0</v>
      </c>
    </row>
    <row r="22" spans="2:12">
      <c r="B22" s="2">
        <v>42658</v>
      </c>
      <c r="C22" s="3">
        <f t="shared" si="0"/>
        <v>4431.2349999999997</v>
      </c>
      <c r="D22" s="4">
        <v>2370.145</v>
      </c>
      <c r="E22" s="4">
        <v>2370.145</v>
      </c>
      <c r="F22" s="4">
        <v>2370.145</v>
      </c>
      <c r="G22" s="4">
        <f t="shared" si="1"/>
        <v>221.56174999999999</v>
      </c>
      <c r="H22" s="4">
        <f t="shared" si="2"/>
        <v>0</v>
      </c>
      <c r="I22" s="7">
        <f t="shared" si="3"/>
        <v>0</v>
      </c>
      <c r="J22" s="4">
        <f t="shared" si="4"/>
        <v>310.18644999999998</v>
      </c>
      <c r="K22" s="4">
        <f t="shared" si="5"/>
        <v>0</v>
      </c>
      <c r="L22" s="7">
        <f t="shared" si="6"/>
        <v>0</v>
      </c>
    </row>
    <row r="23" spans="2:12">
      <c r="B23" s="2">
        <v>42659</v>
      </c>
      <c r="C23" s="3">
        <f t="shared" si="0"/>
        <v>4431.2349999999997</v>
      </c>
      <c r="D23" s="4">
        <v>2370.145</v>
      </c>
      <c r="E23" s="4">
        <v>2370.145</v>
      </c>
      <c r="F23" s="4">
        <v>2370.145</v>
      </c>
      <c r="G23" s="4">
        <f t="shared" si="1"/>
        <v>221.56174999999999</v>
      </c>
      <c r="H23" s="4">
        <f t="shared" si="2"/>
        <v>0</v>
      </c>
      <c r="I23" s="7">
        <f t="shared" si="3"/>
        <v>0</v>
      </c>
      <c r="J23" s="4">
        <f t="shared" si="4"/>
        <v>310.18644999999998</v>
      </c>
      <c r="K23" s="4">
        <f t="shared" si="5"/>
        <v>0</v>
      </c>
      <c r="L23" s="7">
        <f t="shared" si="6"/>
        <v>0</v>
      </c>
    </row>
    <row r="24" spans="2:12">
      <c r="B24" s="2">
        <v>42660</v>
      </c>
      <c r="C24" s="3">
        <f t="shared" si="0"/>
        <v>4431.2349999999997</v>
      </c>
      <c r="D24" s="4">
        <v>3606.9229999999998</v>
      </c>
      <c r="E24" s="4">
        <v>3606.9229999999998</v>
      </c>
      <c r="F24" s="4">
        <v>3606.9229999999998</v>
      </c>
      <c r="G24" s="4">
        <f t="shared" si="1"/>
        <v>221.56174999999999</v>
      </c>
      <c r="H24" s="4">
        <f t="shared" si="2"/>
        <v>0</v>
      </c>
      <c r="I24" s="7">
        <f t="shared" si="3"/>
        <v>0</v>
      </c>
      <c r="J24" s="4">
        <f t="shared" si="4"/>
        <v>310.18644999999998</v>
      </c>
      <c r="K24" s="4">
        <f t="shared" si="5"/>
        <v>0</v>
      </c>
      <c r="L24" s="7">
        <f t="shared" si="6"/>
        <v>0</v>
      </c>
    </row>
    <row r="25" spans="2:12">
      <c r="B25" s="2">
        <v>42661</v>
      </c>
      <c r="C25" s="3">
        <f t="shared" si="0"/>
        <v>4431.2349999999997</v>
      </c>
      <c r="D25" s="4">
        <v>3606.9229999999998</v>
      </c>
      <c r="E25" s="4">
        <v>3606.9229999999998</v>
      </c>
      <c r="F25" s="4">
        <v>3606.9229999999998</v>
      </c>
      <c r="G25" s="4">
        <f t="shared" si="1"/>
        <v>221.56174999999999</v>
      </c>
      <c r="H25" s="4">
        <f t="shared" si="2"/>
        <v>0</v>
      </c>
      <c r="I25" s="7">
        <f t="shared" si="3"/>
        <v>0</v>
      </c>
      <c r="J25" s="4">
        <f t="shared" si="4"/>
        <v>310.18644999999998</v>
      </c>
      <c r="K25" s="4">
        <f t="shared" si="5"/>
        <v>0</v>
      </c>
      <c r="L25" s="7">
        <f t="shared" si="6"/>
        <v>0</v>
      </c>
    </row>
    <row r="26" spans="2:12">
      <c r="B26" s="2">
        <v>42662</v>
      </c>
      <c r="C26" s="3">
        <f t="shared" si="0"/>
        <v>4431.2349999999997</v>
      </c>
      <c r="D26" s="4">
        <v>3606.9229999999998</v>
      </c>
      <c r="E26" s="4">
        <v>3606.9229999999998</v>
      </c>
      <c r="F26" s="4">
        <v>3606.9229999999998</v>
      </c>
      <c r="G26" s="4">
        <f t="shared" si="1"/>
        <v>221.56174999999999</v>
      </c>
      <c r="H26" s="4">
        <f t="shared" si="2"/>
        <v>0</v>
      </c>
      <c r="I26" s="7">
        <f t="shared" si="3"/>
        <v>0</v>
      </c>
      <c r="J26" s="4">
        <f t="shared" si="4"/>
        <v>310.18644999999998</v>
      </c>
      <c r="K26" s="4">
        <f t="shared" si="5"/>
        <v>0</v>
      </c>
      <c r="L26" s="7">
        <f t="shared" si="6"/>
        <v>0</v>
      </c>
    </row>
    <row r="27" spans="2:12">
      <c r="B27" s="2">
        <v>42663</v>
      </c>
      <c r="C27" s="3">
        <f t="shared" si="0"/>
        <v>4431.2349999999997</v>
      </c>
      <c r="D27" s="4">
        <v>3606.9229999999998</v>
      </c>
      <c r="E27" s="4">
        <v>3606.9229999999998</v>
      </c>
      <c r="F27" s="4">
        <v>3606.9229999999998</v>
      </c>
      <c r="G27" s="4">
        <f t="shared" si="1"/>
        <v>221.56174999999999</v>
      </c>
      <c r="H27" s="4">
        <f t="shared" si="2"/>
        <v>0</v>
      </c>
      <c r="I27" s="7">
        <f t="shared" si="3"/>
        <v>0</v>
      </c>
      <c r="J27" s="4">
        <f t="shared" si="4"/>
        <v>310.18644999999998</v>
      </c>
      <c r="K27" s="4">
        <f t="shared" si="5"/>
        <v>0</v>
      </c>
      <c r="L27" s="7">
        <f t="shared" si="6"/>
        <v>0</v>
      </c>
    </row>
    <row r="28" spans="2:12">
      <c r="B28" s="2">
        <v>42664</v>
      </c>
      <c r="C28" s="3">
        <f t="shared" si="0"/>
        <v>4431.2349999999997</v>
      </c>
      <c r="D28" s="4">
        <v>3194.319</v>
      </c>
      <c r="E28" s="4">
        <v>3194.319</v>
      </c>
      <c r="F28" s="4">
        <v>3194.319</v>
      </c>
      <c r="G28" s="4">
        <f t="shared" si="1"/>
        <v>221.56174999999999</v>
      </c>
      <c r="H28" s="4">
        <f t="shared" si="2"/>
        <v>0</v>
      </c>
      <c r="I28" s="7">
        <f t="shared" si="3"/>
        <v>0</v>
      </c>
      <c r="J28" s="4">
        <f t="shared" si="4"/>
        <v>310.18644999999998</v>
      </c>
      <c r="K28" s="4">
        <f t="shared" si="5"/>
        <v>0</v>
      </c>
      <c r="L28" s="7">
        <f t="shared" si="6"/>
        <v>0</v>
      </c>
    </row>
    <row r="29" spans="2:12">
      <c r="B29" s="2">
        <v>42665</v>
      </c>
      <c r="C29" s="3">
        <f t="shared" si="0"/>
        <v>4431.2349999999997</v>
      </c>
      <c r="D29" s="4">
        <v>2370.145</v>
      </c>
      <c r="E29" s="4">
        <v>2370.145</v>
      </c>
      <c r="F29" s="4">
        <v>2370.145</v>
      </c>
      <c r="G29" s="4">
        <f t="shared" si="1"/>
        <v>221.56174999999999</v>
      </c>
      <c r="H29" s="4">
        <f t="shared" si="2"/>
        <v>0</v>
      </c>
      <c r="I29" s="7">
        <f t="shared" si="3"/>
        <v>0</v>
      </c>
      <c r="J29" s="4">
        <f t="shared" si="4"/>
        <v>310.18644999999998</v>
      </c>
      <c r="K29" s="4">
        <f t="shared" si="5"/>
        <v>0</v>
      </c>
      <c r="L29" s="7">
        <f t="shared" si="6"/>
        <v>0</v>
      </c>
    </row>
    <row r="30" spans="2:12">
      <c r="B30" s="2">
        <v>42666</v>
      </c>
      <c r="C30" s="3">
        <f t="shared" si="0"/>
        <v>4431.2349999999997</v>
      </c>
      <c r="D30" s="4">
        <v>2370.145</v>
      </c>
      <c r="E30" s="4">
        <v>2370.145</v>
      </c>
      <c r="F30" s="4">
        <v>2370.145</v>
      </c>
      <c r="G30" s="4">
        <f t="shared" si="1"/>
        <v>221.56174999999999</v>
      </c>
      <c r="H30" s="4">
        <f t="shared" si="2"/>
        <v>0</v>
      </c>
      <c r="I30" s="7">
        <f t="shared" si="3"/>
        <v>0</v>
      </c>
      <c r="J30" s="4">
        <f t="shared" si="4"/>
        <v>310.18644999999998</v>
      </c>
      <c r="K30" s="4">
        <f t="shared" si="5"/>
        <v>0</v>
      </c>
      <c r="L30" s="7">
        <f t="shared" si="6"/>
        <v>0</v>
      </c>
    </row>
    <row r="31" spans="2:12">
      <c r="B31" s="2">
        <v>42667</v>
      </c>
      <c r="C31" s="3">
        <f t="shared" si="0"/>
        <v>4431.2349999999997</v>
      </c>
      <c r="D31" s="4">
        <v>3606.9229999999998</v>
      </c>
      <c r="E31" s="4">
        <v>3606.9229999999998</v>
      </c>
      <c r="F31" s="4">
        <v>3606.9229999999998</v>
      </c>
      <c r="G31" s="4">
        <f t="shared" si="1"/>
        <v>221.56174999999999</v>
      </c>
      <c r="H31" s="4">
        <f t="shared" si="2"/>
        <v>0</v>
      </c>
      <c r="I31" s="7">
        <f t="shared" si="3"/>
        <v>0</v>
      </c>
      <c r="J31" s="4">
        <f t="shared" si="4"/>
        <v>310.18644999999998</v>
      </c>
      <c r="K31" s="4">
        <f t="shared" si="5"/>
        <v>0</v>
      </c>
      <c r="L31" s="7">
        <f t="shared" si="6"/>
        <v>0</v>
      </c>
    </row>
    <row r="32" spans="2:12">
      <c r="B32" s="2">
        <v>42668</v>
      </c>
      <c r="C32" s="3">
        <f t="shared" si="0"/>
        <v>4431.2349999999997</v>
      </c>
      <c r="D32" s="4">
        <v>3606.9229999999998</v>
      </c>
      <c r="E32" s="4">
        <v>3606.9229999999998</v>
      </c>
      <c r="F32" s="4">
        <v>3606.9229999999998</v>
      </c>
      <c r="G32" s="4">
        <f t="shared" si="1"/>
        <v>221.56174999999999</v>
      </c>
      <c r="H32" s="4">
        <f t="shared" si="2"/>
        <v>0</v>
      </c>
      <c r="I32" s="7">
        <f t="shared" si="3"/>
        <v>0</v>
      </c>
      <c r="J32" s="4">
        <f t="shared" si="4"/>
        <v>310.18644999999998</v>
      </c>
      <c r="K32" s="4">
        <f t="shared" si="5"/>
        <v>0</v>
      </c>
      <c r="L32" s="7">
        <f t="shared" si="6"/>
        <v>0</v>
      </c>
    </row>
    <row r="33" spans="2:12">
      <c r="B33" s="2">
        <v>42669</v>
      </c>
      <c r="C33" s="3">
        <f t="shared" si="0"/>
        <v>4431.2349999999997</v>
      </c>
      <c r="D33" s="4">
        <v>3606.9229999999998</v>
      </c>
      <c r="E33" s="4">
        <v>3606.9229999999998</v>
      </c>
      <c r="F33" s="4">
        <v>3606.9229999999998</v>
      </c>
      <c r="G33" s="4">
        <f t="shared" si="1"/>
        <v>221.56174999999999</v>
      </c>
      <c r="H33" s="4">
        <f t="shared" si="2"/>
        <v>0</v>
      </c>
      <c r="I33" s="7">
        <f t="shared" si="3"/>
        <v>0</v>
      </c>
      <c r="J33" s="4">
        <f t="shared" si="4"/>
        <v>310.18644999999998</v>
      </c>
      <c r="K33" s="4">
        <f t="shared" si="5"/>
        <v>0</v>
      </c>
      <c r="L33" s="7">
        <f t="shared" si="6"/>
        <v>0</v>
      </c>
    </row>
    <row r="34" spans="2:12">
      <c r="B34" s="2">
        <v>42670</v>
      </c>
      <c r="C34" s="3">
        <f t="shared" si="0"/>
        <v>4431.2349999999997</v>
      </c>
      <c r="D34" s="4">
        <v>3606.9229999999998</v>
      </c>
      <c r="E34" s="4">
        <v>3606.9229999999998</v>
      </c>
      <c r="F34" s="4">
        <v>3606.9229999999998</v>
      </c>
      <c r="G34" s="4">
        <f t="shared" si="1"/>
        <v>221.56174999999999</v>
      </c>
      <c r="H34" s="4">
        <f t="shared" si="2"/>
        <v>0</v>
      </c>
      <c r="I34" s="7">
        <f t="shared" si="3"/>
        <v>0</v>
      </c>
      <c r="J34" s="4">
        <f t="shared" si="4"/>
        <v>310.18644999999998</v>
      </c>
      <c r="K34" s="4">
        <f t="shared" si="5"/>
        <v>0</v>
      </c>
      <c r="L34" s="7">
        <f t="shared" si="6"/>
        <v>0</v>
      </c>
    </row>
    <row r="35" spans="2:12">
      <c r="B35" s="2">
        <v>42671</v>
      </c>
      <c r="C35" s="3">
        <f t="shared" si="0"/>
        <v>4431.2349999999997</v>
      </c>
      <c r="D35" s="4">
        <v>2370.145</v>
      </c>
      <c r="E35" s="4">
        <v>2370.145</v>
      </c>
      <c r="F35" s="4">
        <v>2370.145</v>
      </c>
      <c r="G35" s="4">
        <f t="shared" si="1"/>
        <v>221.56174999999999</v>
      </c>
      <c r="H35" s="4">
        <f t="shared" si="2"/>
        <v>0</v>
      </c>
      <c r="I35" s="7">
        <f t="shared" si="3"/>
        <v>0</v>
      </c>
      <c r="J35" s="4">
        <f t="shared" si="4"/>
        <v>310.18644999999998</v>
      </c>
      <c r="K35" s="4">
        <f t="shared" si="5"/>
        <v>0</v>
      </c>
      <c r="L35" s="7">
        <f t="shared" si="6"/>
        <v>0</v>
      </c>
    </row>
    <row r="36" spans="2:12">
      <c r="B36" s="2">
        <v>42672</v>
      </c>
      <c r="C36" s="3">
        <f t="shared" si="0"/>
        <v>4431.2349999999997</v>
      </c>
      <c r="D36" s="4">
        <v>2370.145</v>
      </c>
      <c r="E36" s="4">
        <v>2370.145</v>
      </c>
      <c r="F36" s="4">
        <v>2370.145</v>
      </c>
      <c r="G36" s="4">
        <f t="shared" si="1"/>
        <v>221.56174999999999</v>
      </c>
      <c r="H36" s="4">
        <f t="shared" si="2"/>
        <v>0</v>
      </c>
      <c r="I36" s="7">
        <f t="shared" si="3"/>
        <v>0</v>
      </c>
      <c r="J36" s="4">
        <f t="shared" si="4"/>
        <v>310.18644999999998</v>
      </c>
      <c r="K36" s="4">
        <f t="shared" si="5"/>
        <v>0</v>
      </c>
      <c r="L36" s="7">
        <f t="shared" si="6"/>
        <v>0</v>
      </c>
    </row>
    <row r="37" spans="2:12">
      <c r="B37" s="2">
        <v>42673</v>
      </c>
      <c r="C37" s="3">
        <f t="shared" si="0"/>
        <v>4431.2349999999997</v>
      </c>
      <c r="D37" s="4">
        <v>2370.145</v>
      </c>
      <c r="E37" s="4">
        <v>2370.145</v>
      </c>
      <c r="F37" s="4">
        <v>2370.145</v>
      </c>
      <c r="G37" s="4">
        <f t="shared" si="1"/>
        <v>221.56174999999999</v>
      </c>
      <c r="H37" s="4">
        <f t="shared" si="2"/>
        <v>0</v>
      </c>
      <c r="I37" s="7">
        <f t="shared" si="3"/>
        <v>0</v>
      </c>
      <c r="J37" s="4">
        <f t="shared" si="4"/>
        <v>310.18644999999998</v>
      </c>
      <c r="K37" s="4">
        <f t="shared" si="5"/>
        <v>0</v>
      </c>
      <c r="L37" s="7">
        <f t="shared" si="6"/>
        <v>0</v>
      </c>
    </row>
    <row r="38" spans="2:12">
      <c r="B38" s="2">
        <v>42674</v>
      </c>
      <c r="C38" s="3">
        <f t="shared" si="0"/>
        <v>4431.2349999999997</v>
      </c>
      <c r="D38" s="4">
        <v>3194.319</v>
      </c>
      <c r="E38" s="4">
        <v>3194.319</v>
      </c>
      <c r="F38" s="4">
        <v>3194.319</v>
      </c>
      <c r="G38" s="4">
        <f t="shared" si="1"/>
        <v>221.56174999999999</v>
      </c>
      <c r="H38" s="4">
        <f t="shared" si="2"/>
        <v>0</v>
      </c>
      <c r="I38" s="7">
        <f t="shared" si="3"/>
        <v>0</v>
      </c>
      <c r="J38" s="4">
        <f t="shared" si="4"/>
        <v>310.18644999999998</v>
      </c>
      <c r="K38" s="4">
        <f t="shared" si="5"/>
        <v>0</v>
      </c>
      <c r="L38" s="7">
        <f t="shared" si="6"/>
        <v>0</v>
      </c>
    </row>
    <row r="39" spans="2:12">
      <c r="D39" s="5">
        <f>SUM(D8:D38)</f>
        <v>93657.472000000009</v>
      </c>
      <c r="E39" s="5">
        <f>SUM(E8:E38)</f>
        <v>93657.472000000009</v>
      </c>
      <c r="F39" s="5">
        <f>SUM(F8:F38)</f>
        <v>93703.008000000016</v>
      </c>
      <c r="H39" s="5">
        <f>SUM(H8:H38)</f>
        <v>-45.536000000000058</v>
      </c>
      <c r="I39" s="8">
        <f>SUM(I8:I38)</f>
        <v>0</v>
      </c>
      <c r="K39" s="5">
        <f>SUM(K8:K38)</f>
        <v>-45.536000000000058</v>
      </c>
      <c r="L39" s="8">
        <f>SUM(L8:L38)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opLeftCell="A14" workbookViewId="0">
      <selection activeCell="B4" sqref="B4:C34"/>
    </sheetView>
  </sheetViews>
  <sheetFormatPr baseColWidth="10" defaultRowHeight="15"/>
  <cols>
    <col min="1" max="1" width="17.5703125" bestFit="1" customWidth="1"/>
    <col min="2" max="2" width="19.85546875" bestFit="1" customWidth="1"/>
    <col min="3" max="3" width="17.28515625" bestFit="1" customWidth="1"/>
  </cols>
  <sheetData>
    <row r="3" spans="1:3">
      <c r="A3" s="10" t="s">
        <v>28</v>
      </c>
      <c r="B3" t="s">
        <v>30</v>
      </c>
      <c r="C3" t="s">
        <v>31</v>
      </c>
    </row>
    <row r="4" spans="1:3">
      <c r="A4" s="11">
        <v>42644</v>
      </c>
      <c r="B4" s="12">
        <v>91529.807000000015</v>
      </c>
      <c r="C4" s="12">
        <v>89363.99</v>
      </c>
    </row>
    <row r="5" spans="1:3">
      <c r="A5" s="11">
        <v>42645</v>
      </c>
      <c r="B5" s="12">
        <v>91529.807000000015</v>
      </c>
      <c r="C5" s="12">
        <v>86724.349000000002</v>
      </c>
    </row>
    <row r="6" spans="1:3">
      <c r="A6" s="11">
        <v>42646</v>
      </c>
      <c r="B6" s="12">
        <v>91529.807000000015</v>
      </c>
      <c r="C6" s="12">
        <v>90797.055999999997</v>
      </c>
    </row>
    <row r="7" spans="1:3">
      <c r="A7" s="11">
        <v>42647</v>
      </c>
      <c r="B7" s="12">
        <v>91547.388000000006</v>
      </c>
      <c r="C7" s="12">
        <v>90968.793000000005</v>
      </c>
    </row>
    <row r="8" spans="1:3">
      <c r="A8" s="11">
        <v>42648</v>
      </c>
      <c r="B8" s="12">
        <v>106376.308</v>
      </c>
      <c r="C8" s="12">
        <v>109278.42599999999</v>
      </c>
    </row>
    <row r="9" spans="1:3">
      <c r="A9" s="11">
        <v>42649</v>
      </c>
      <c r="B9" s="12">
        <v>105621.41800000001</v>
      </c>
      <c r="C9" s="12">
        <v>104351.20799999998</v>
      </c>
    </row>
    <row r="10" spans="1:3">
      <c r="A10" s="11">
        <v>42650</v>
      </c>
      <c r="B10" s="12">
        <v>106729.96800000001</v>
      </c>
      <c r="C10" s="12">
        <v>104746.71199999998</v>
      </c>
    </row>
    <row r="11" spans="1:3">
      <c r="A11" s="11">
        <v>42651</v>
      </c>
      <c r="B11" s="12">
        <v>106717.55900000001</v>
      </c>
      <c r="C11" s="12">
        <v>93233.856</v>
      </c>
    </row>
    <row r="12" spans="1:3">
      <c r="A12" s="11">
        <v>42652</v>
      </c>
      <c r="B12" s="12">
        <v>78574.666000000012</v>
      </c>
      <c r="C12" s="12">
        <v>90179.521999999997</v>
      </c>
    </row>
    <row r="13" spans="1:3">
      <c r="A13" s="11">
        <v>42653</v>
      </c>
      <c r="B13" s="12">
        <v>106717.55900000001</v>
      </c>
      <c r="C13" s="12">
        <v>105047.12300000001</v>
      </c>
    </row>
    <row r="14" spans="1:3">
      <c r="A14" s="11">
        <v>42654</v>
      </c>
      <c r="B14" s="12">
        <v>106729.96800000001</v>
      </c>
      <c r="C14" s="12">
        <v>105988.69</v>
      </c>
    </row>
    <row r="15" spans="1:3">
      <c r="A15" s="11">
        <v>42655</v>
      </c>
      <c r="B15" s="12">
        <v>106729.96800000001</v>
      </c>
      <c r="C15" s="12">
        <v>105988.18399999999</v>
      </c>
    </row>
    <row r="16" spans="1:3">
      <c r="A16" s="11">
        <v>42656</v>
      </c>
      <c r="B16" s="12">
        <v>106710.32</v>
      </c>
      <c r="C16" s="12">
        <v>105409.51300000001</v>
      </c>
    </row>
    <row r="17" spans="1:3">
      <c r="A17" s="11">
        <v>42657</v>
      </c>
      <c r="B17" s="12">
        <v>106702.04800000001</v>
      </c>
      <c r="C17" s="12">
        <v>106890.34099999999</v>
      </c>
    </row>
    <row r="18" spans="1:3">
      <c r="A18" s="11">
        <v>42658</v>
      </c>
      <c r="B18" s="12">
        <v>106729.96800000001</v>
      </c>
      <c r="C18" s="12">
        <v>96513.010999999999</v>
      </c>
    </row>
    <row r="19" spans="1:3">
      <c r="A19" s="11">
        <v>42659</v>
      </c>
      <c r="B19" s="12">
        <v>106729.96800000001</v>
      </c>
      <c r="C19" s="12">
        <v>90921.738000000012</v>
      </c>
    </row>
    <row r="20" spans="1:3">
      <c r="A20" s="11">
        <v>42660</v>
      </c>
      <c r="B20" s="12">
        <v>106729.96800000001</v>
      </c>
      <c r="C20" s="12">
        <v>100414.137</v>
      </c>
    </row>
    <row r="21" spans="1:3">
      <c r="A21" s="11">
        <v>42661</v>
      </c>
      <c r="B21" s="12">
        <v>105709.31600000001</v>
      </c>
      <c r="C21" s="12">
        <v>110881.818</v>
      </c>
    </row>
    <row r="22" spans="1:3">
      <c r="A22" s="11">
        <v>42662</v>
      </c>
      <c r="B22" s="12">
        <v>106729.96800000001</v>
      </c>
      <c r="C22" s="12">
        <v>107090.51599999999</v>
      </c>
    </row>
    <row r="23" spans="1:3">
      <c r="A23" s="11">
        <v>42663</v>
      </c>
      <c r="B23" s="12">
        <v>106729.96800000001</v>
      </c>
      <c r="C23" s="12">
        <v>108060.76100000001</v>
      </c>
    </row>
    <row r="24" spans="1:3">
      <c r="A24" s="11">
        <v>42664</v>
      </c>
      <c r="B24" s="12">
        <v>106728.93400000001</v>
      </c>
      <c r="C24" s="12">
        <v>107469.25799999999</v>
      </c>
    </row>
    <row r="25" spans="1:3">
      <c r="A25" s="11">
        <v>42665</v>
      </c>
      <c r="B25" s="12">
        <v>97623.728000000003</v>
      </c>
      <c r="C25" s="12">
        <v>98879.315000000002</v>
      </c>
    </row>
    <row r="26" spans="1:3">
      <c r="A26" s="11">
        <v>42666</v>
      </c>
      <c r="B26" s="12">
        <v>97623.728000000003</v>
      </c>
      <c r="C26" s="12">
        <v>98918.660999999993</v>
      </c>
    </row>
    <row r="27" spans="1:3">
      <c r="A27" s="11">
        <v>42667</v>
      </c>
      <c r="B27" s="12">
        <v>97623.728000000003</v>
      </c>
      <c r="C27" s="12">
        <v>107688.53899999999</v>
      </c>
    </row>
    <row r="28" spans="1:3">
      <c r="A28" s="11">
        <v>42668</v>
      </c>
      <c r="B28" s="12">
        <v>106720.66100000001</v>
      </c>
      <c r="C28" s="12">
        <v>107745.22900000001</v>
      </c>
    </row>
    <row r="29" spans="1:3">
      <c r="A29" s="11">
        <v>42669</v>
      </c>
      <c r="B29" s="12">
        <v>106722.73000000001</v>
      </c>
      <c r="C29" s="12">
        <v>107230.853</v>
      </c>
    </row>
    <row r="30" spans="1:3">
      <c r="A30" s="11">
        <v>42670</v>
      </c>
      <c r="B30" s="12">
        <v>106729.96800000001</v>
      </c>
      <c r="C30" s="12">
        <v>107262.329</v>
      </c>
    </row>
    <row r="31" spans="1:3">
      <c r="A31" s="11">
        <v>42671</v>
      </c>
      <c r="B31" s="12">
        <v>106728.93400000001</v>
      </c>
      <c r="C31" s="12">
        <v>106119.19100000001</v>
      </c>
    </row>
    <row r="32" spans="1:3">
      <c r="A32" s="11">
        <v>42672</v>
      </c>
      <c r="B32" s="12">
        <v>96613.418000000005</v>
      </c>
      <c r="C32" s="12">
        <v>104500.802</v>
      </c>
    </row>
    <row r="33" spans="1:3">
      <c r="A33" s="11">
        <v>42673</v>
      </c>
      <c r="B33" s="12">
        <v>96613.418000000005</v>
      </c>
      <c r="C33" s="12">
        <v>95355.280999999988</v>
      </c>
    </row>
    <row r="34" spans="1:3">
      <c r="A34" s="11">
        <v>42674</v>
      </c>
      <c r="B34" s="12">
        <v>96613.418000000005</v>
      </c>
      <c r="C34" s="12">
        <v>104335.67</v>
      </c>
    </row>
    <row r="35" spans="1:3">
      <c r="A35" s="11" t="s">
        <v>29</v>
      </c>
      <c r="B35" s="12">
        <v>3159448.4120000009</v>
      </c>
      <c r="C35" s="12">
        <v>3148354.8719999995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1"/>
  <sheetViews>
    <sheetView zoomScaleNormal="100" workbookViewId="0">
      <pane ySplit="7" topLeftCell="A8" activePane="bottomLeft" state="frozen"/>
      <selection activeCell="E8" sqref="E8:E10"/>
      <selection pane="bottomLeft" activeCell="K17" sqref="K17"/>
    </sheetView>
  </sheetViews>
  <sheetFormatPr baseColWidth="10" defaultRowHeight="15"/>
  <cols>
    <col min="1" max="1" width="3.7109375" customWidth="1"/>
    <col min="3" max="3" width="13.28515625" bestFit="1" customWidth="1"/>
    <col min="4" max="4" width="0" hidden="1" customWidth="1"/>
    <col min="5" max="6" width="13.5703125" bestFit="1" customWidth="1"/>
    <col min="7" max="12" width="13.5703125" customWidth="1"/>
    <col min="13" max="13" width="10.7109375" hidden="1" customWidth="1"/>
    <col min="14" max="14" width="12.28515625" hidden="1" customWidth="1"/>
    <col min="15" max="15" width="13.140625" hidden="1" customWidth="1"/>
    <col min="16" max="17" width="0" hidden="1" customWidth="1"/>
    <col min="18" max="18" width="13.140625" hidden="1" customWidth="1"/>
  </cols>
  <sheetData>
    <row r="2" spans="2:18">
      <c r="B2" t="s">
        <v>19</v>
      </c>
      <c r="M2" t="s">
        <v>13</v>
      </c>
      <c r="P2" t="s">
        <v>13</v>
      </c>
    </row>
    <row r="3" spans="2:18">
      <c r="B3" t="s">
        <v>1</v>
      </c>
      <c r="C3" s="1">
        <v>121331</v>
      </c>
      <c r="M3" s="6" t="s">
        <v>12</v>
      </c>
      <c r="P3" s="6" t="s">
        <v>14</v>
      </c>
    </row>
    <row r="4" spans="2:18">
      <c r="B4" t="s">
        <v>2</v>
      </c>
      <c r="C4" t="s">
        <v>21</v>
      </c>
      <c r="D4" t="s">
        <v>20</v>
      </c>
      <c r="I4">
        <v>0.15</v>
      </c>
      <c r="M4">
        <v>0.05</v>
      </c>
      <c r="P4">
        <v>7.0000000000000007E-2</v>
      </c>
    </row>
    <row r="5" spans="2:18">
      <c r="B5" t="s">
        <v>3</v>
      </c>
      <c r="C5" t="s">
        <v>22</v>
      </c>
      <c r="D5" t="s">
        <v>23</v>
      </c>
    </row>
    <row r="7" spans="2:18" s="9" customFormat="1" ht="45" customHeight="1">
      <c r="B7" s="9" t="s">
        <v>8</v>
      </c>
      <c r="C7" s="9" t="s">
        <v>1</v>
      </c>
      <c r="D7" s="9" t="s">
        <v>9</v>
      </c>
      <c r="E7" s="9" t="s">
        <v>10</v>
      </c>
      <c r="F7" s="9" t="s">
        <v>34</v>
      </c>
      <c r="G7" s="9" t="s">
        <v>24</v>
      </c>
      <c r="H7" s="9" t="s">
        <v>25</v>
      </c>
      <c r="I7" s="9" t="s">
        <v>33</v>
      </c>
      <c r="J7" s="9" t="s">
        <v>26</v>
      </c>
      <c r="K7" s="9" t="s">
        <v>18</v>
      </c>
      <c r="L7" s="9" t="s">
        <v>27</v>
      </c>
      <c r="M7" s="9" t="s">
        <v>16</v>
      </c>
      <c r="N7" s="9" t="s">
        <v>15</v>
      </c>
      <c r="O7" s="9" t="s">
        <v>18</v>
      </c>
      <c r="P7" s="9" t="s">
        <v>17</v>
      </c>
      <c r="Q7" s="9" t="s">
        <v>15</v>
      </c>
      <c r="R7" s="9" t="s">
        <v>18</v>
      </c>
    </row>
    <row r="8" spans="2:18">
      <c r="B8" s="2">
        <v>42644</v>
      </c>
      <c r="C8" s="3">
        <f>C3</f>
        <v>121331</v>
      </c>
      <c r="D8" s="4"/>
      <c r="E8" s="4">
        <v>91529.807000000015</v>
      </c>
      <c r="F8" s="4">
        <v>89363.99</v>
      </c>
      <c r="G8" s="4">
        <f>IF(F8&gt;E8,E8,F8)</f>
        <v>89363.99</v>
      </c>
      <c r="H8" s="4">
        <f>IF(F8&gt;E8,F8-E8,0)</f>
        <v>0</v>
      </c>
      <c r="I8" s="4">
        <f>+E8*$I$4</f>
        <v>13729.471050000002</v>
      </c>
      <c r="J8" s="4">
        <f>+E8-F8</f>
        <v>2165.81700000001</v>
      </c>
      <c r="K8" s="4">
        <f>IF(ABS(J8)&lt;I8,0,I8-ABS(J8))</f>
        <v>0</v>
      </c>
      <c r="L8" s="4">
        <f>ABS(K8)</f>
        <v>0</v>
      </c>
      <c r="M8" s="4">
        <f t="shared" ref="M8:M71" si="0">+$C$3*$M$4</f>
        <v>6066.55</v>
      </c>
      <c r="N8" s="4">
        <f t="shared" ref="N8:N38" si="1">+E8-F8</f>
        <v>2165.81700000001</v>
      </c>
      <c r="O8" s="4">
        <f>IF(ABS(N8)&lt;M8,0,M8-ABS(N8))</f>
        <v>0</v>
      </c>
      <c r="P8" s="4">
        <f t="shared" ref="P8:P38" si="2">+$C$3*$P$4</f>
        <v>8493.17</v>
      </c>
      <c r="Q8" s="4">
        <f t="shared" ref="Q8:Q38" si="3">+E8-F8</f>
        <v>2165.81700000001</v>
      </c>
      <c r="R8" s="4">
        <f>IF(ABS(Q8)&lt;P8,0,P8-ABS(Q8))</f>
        <v>0</v>
      </c>
    </row>
    <row r="9" spans="2:18">
      <c r="B9" s="2">
        <v>42645</v>
      </c>
      <c r="C9" s="3">
        <f>C8</f>
        <v>121331</v>
      </c>
      <c r="D9" s="4"/>
      <c r="E9" s="4">
        <v>91529.807000000015</v>
      </c>
      <c r="F9" s="4">
        <v>86724.349000000002</v>
      </c>
      <c r="G9" s="4">
        <f t="shared" ref="G9:G72" si="4">IF(F9&gt;E9,E9,F9)</f>
        <v>86724.349000000002</v>
      </c>
      <c r="H9" s="4">
        <f t="shared" ref="H9:H72" si="5">IF(F9&gt;E9,F9-E9,0)</f>
        <v>0</v>
      </c>
      <c r="I9" s="4">
        <f t="shared" ref="I9:I72" si="6">+E9*$I$4</f>
        <v>13729.471050000002</v>
      </c>
      <c r="J9" s="4">
        <f t="shared" ref="J9:J72" si="7">+E9-F9</f>
        <v>4805.4580000000133</v>
      </c>
      <c r="K9" s="4">
        <f>IF(ABS(J9)&lt;I9,0,I9-ABS(J9))</f>
        <v>0</v>
      </c>
      <c r="L9" s="4">
        <f t="shared" ref="L9:L72" si="8">ABS(K9)</f>
        <v>0</v>
      </c>
      <c r="M9" s="4">
        <f t="shared" si="0"/>
        <v>6066.55</v>
      </c>
      <c r="N9" s="4">
        <f t="shared" si="1"/>
        <v>4805.4580000000133</v>
      </c>
      <c r="O9" s="4">
        <f t="shared" ref="O9:O38" si="9">IF(ABS(N9)&lt;M9,0,M9-ABS(N9))</f>
        <v>0</v>
      </c>
      <c r="P9" s="4">
        <f t="shared" si="2"/>
        <v>8493.17</v>
      </c>
      <c r="Q9" s="4">
        <f t="shared" si="3"/>
        <v>4805.4580000000133</v>
      </c>
      <c r="R9" s="4">
        <f t="shared" ref="R9:R38" si="10">IF(ABS(Q9)&lt;P9,0,P9-ABS(Q9))</f>
        <v>0</v>
      </c>
    </row>
    <row r="10" spans="2:18">
      <c r="B10" s="2">
        <v>42646</v>
      </c>
      <c r="C10" s="3">
        <f t="shared" ref="C10:C73" si="11">C9</f>
        <v>121331</v>
      </c>
      <c r="D10" s="4"/>
      <c r="E10" s="4">
        <v>91529.807000000015</v>
      </c>
      <c r="F10" s="4">
        <v>90797.055999999997</v>
      </c>
      <c r="G10" s="4">
        <f t="shared" si="4"/>
        <v>90797.055999999997</v>
      </c>
      <c r="H10" s="4">
        <f t="shared" si="5"/>
        <v>0</v>
      </c>
      <c r="I10" s="4">
        <f t="shared" si="6"/>
        <v>13729.471050000002</v>
      </c>
      <c r="J10" s="4">
        <f t="shared" si="7"/>
        <v>732.75100000001839</v>
      </c>
      <c r="K10" s="4">
        <f t="shared" ref="K10:K73" si="12">IF(ABS(J10)&lt;I10,0,I10-ABS(J10))</f>
        <v>0</v>
      </c>
      <c r="L10" s="4">
        <f t="shared" si="8"/>
        <v>0</v>
      </c>
      <c r="M10" s="4">
        <f t="shared" si="0"/>
        <v>6066.55</v>
      </c>
      <c r="N10" s="4">
        <f t="shared" si="1"/>
        <v>732.75100000001839</v>
      </c>
      <c r="O10" s="4">
        <f t="shared" si="9"/>
        <v>0</v>
      </c>
      <c r="P10" s="4">
        <f t="shared" si="2"/>
        <v>8493.17</v>
      </c>
      <c r="Q10" s="4">
        <f t="shared" si="3"/>
        <v>732.75100000001839</v>
      </c>
      <c r="R10" s="4">
        <f t="shared" si="10"/>
        <v>0</v>
      </c>
    </row>
    <row r="11" spans="2:18">
      <c r="B11" s="2">
        <v>42647</v>
      </c>
      <c r="C11" s="3">
        <f t="shared" si="11"/>
        <v>121331</v>
      </c>
      <c r="D11" s="4"/>
      <c r="E11" s="4">
        <v>91547.388000000006</v>
      </c>
      <c r="F11" s="4">
        <v>90968.793000000005</v>
      </c>
      <c r="G11" s="4">
        <f t="shared" si="4"/>
        <v>90968.793000000005</v>
      </c>
      <c r="H11" s="4">
        <f t="shared" si="5"/>
        <v>0</v>
      </c>
      <c r="I11" s="4">
        <f t="shared" si="6"/>
        <v>13732.108200000001</v>
      </c>
      <c r="J11" s="4">
        <f t="shared" si="7"/>
        <v>578.59500000000116</v>
      </c>
      <c r="K11" s="4">
        <f t="shared" si="12"/>
        <v>0</v>
      </c>
      <c r="L11" s="4">
        <f t="shared" si="8"/>
        <v>0</v>
      </c>
      <c r="M11" s="4">
        <f t="shared" si="0"/>
        <v>6066.55</v>
      </c>
      <c r="N11" s="4">
        <f t="shared" si="1"/>
        <v>578.59500000000116</v>
      </c>
      <c r="O11" s="4">
        <f t="shared" si="9"/>
        <v>0</v>
      </c>
      <c r="P11" s="4">
        <f t="shared" si="2"/>
        <v>8493.17</v>
      </c>
      <c r="Q11" s="4">
        <f t="shared" si="3"/>
        <v>578.59500000000116</v>
      </c>
      <c r="R11" s="4">
        <f t="shared" si="10"/>
        <v>0</v>
      </c>
    </row>
    <row r="12" spans="2:18">
      <c r="B12" s="2">
        <v>42648</v>
      </c>
      <c r="C12" s="3">
        <f t="shared" si="11"/>
        <v>121331</v>
      </c>
      <c r="D12" s="4"/>
      <c r="E12" s="4">
        <v>106376.308</v>
      </c>
      <c r="F12" s="4">
        <v>109278.42599999999</v>
      </c>
      <c r="G12" s="4">
        <f t="shared" si="4"/>
        <v>106376.308</v>
      </c>
      <c r="H12" s="4">
        <f t="shared" si="5"/>
        <v>2902.1179999999877</v>
      </c>
      <c r="I12" s="4">
        <f t="shared" si="6"/>
        <v>15956.4462</v>
      </c>
      <c r="J12" s="4">
        <f t="shared" si="7"/>
        <v>-2902.1179999999877</v>
      </c>
      <c r="K12" s="4">
        <f t="shared" si="12"/>
        <v>0</v>
      </c>
      <c r="L12" s="4">
        <f t="shared" si="8"/>
        <v>0</v>
      </c>
      <c r="M12" s="4">
        <f t="shared" si="0"/>
        <v>6066.55</v>
      </c>
      <c r="N12" s="4">
        <f t="shared" si="1"/>
        <v>-2902.1179999999877</v>
      </c>
      <c r="O12" s="4">
        <f t="shared" si="9"/>
        <v>0</v>
      </c>
      <c r="P12" s="4">
        <f t="shared" si="2"/>
        <v>8493.17</v>
      </c>
      <c r="Q12" s="4">
        <f t="shared" si="3"/>
        <v>-2902.1179999999877</v>
      </c>
      <c r="R12" s="4">
        <f t="shared" si="10"/>
        <v>0</v>
      </c>
    </row>
    <row r="13" spans="2:18">
      <c r="B13" s="2">
        <v>42649</v>
      </c>
      <c r="C13" s="3">
        <f t="shared" si="11"/>
        <v>121331</v>
      </c>
      <c r="D13" s="4"/>
      <c r="E13" s="4">
        <v>105621.41800000001</v>
      </c>
      <c r="F13" s="4">
        <v>104351.20799999998</v>
      </c>
      <c r="G13" s="4">
        <f t="shared" si="4"/>
        <v>104351.20799999998</v>
      </c>
      <c r="H13" s="4">
        <f t="shared" si="5"/>
        <v>0</v>
      </c>
      <c r="I13" s="4">
        <f t="shared" si="6"/>
        <v>15843.2127</v>
      </c>
      <c r="J13" s="4">
        <f t="shared" si="7"/>
        <v>1270.210000000021</v>
      </c>
      <c r="K13" s="4">
        <f t="shared" si="12"/>
        <v>0</v>
      </c>
      <c r="L13" s="4">
        <f t="shared" si="8"/>
        <v>0</v>
      </c>
      <c r="M13" s="4">
        <f t="shared" si="0"/>
        <v>6066.55</v>
      </c>
      <c r="N13" s="4">
        <f t="shared" si="1"/>
        <v>1270.210000000021</v>
      </c>
      <c r="O13" s="4">
        <f t="shared" si="9"/>
        <v>0</v>
      </c>
      <c r="P13" s="4">
        <f t="shared" si="2"/>
        <v>8493.17</v>
      </c>
      <c r="Q13" s="4">
        <f t="shared" si="3"/>
        <v>1270.210000000021</v>
      </c>
      <c r="R13" s="4">
        <f t="shared" si="10"/>
        <v>0</v>
      </c>
    </row>
    <row r="14" spans="2:18">
      <c r="B14" s="2">
        <v>42650</v>
      </c>
      <c r="C14" s="3">
        <f t="shared" si="11"/>
        <v>121331</v>
      </c>
      <c r="D14" s="4"/>
      <c r="E14" s="4">
        <v>106729.96800000001</v>
      </c>
      <c r="F14" s="4">
        <v>104746.71199999998</v>
      </c>
      <c r="G14" s="4">
        <f t="shared" si="4"/>
        <v>104746.71199999998</v>
      </c>
      <c r="H14" s="4">
        <f t="shared" si="5"/>
        <v>0</v>
      </c>
      <c r="I14" s="4">
        <f t="shared" si="6"/>
        <v>16009.495200000001</v>
      </c>
      <c r="J14" s="4">
        <f t="shared" si="7"/>
        <v>1983.2560000000231</v>
      </c>
      <c r="K14" s="4">
        <f t="shared" si="12"/>
        <v>0</v>
      </c>
      <c r="L14" s="4">
        <f t="shared" si="8"/>
        <v>0</v>
      </c>
      <c r="M14" s="4">
        <f t="shared" si="0"/>
        <v>6066.55</v>
      </c>
      <c r="N14" s="4">
        <f t="shared" si="1"/>
        <v>1983.2560000000231</v>
      </c>
      <c r="O14" s="4">
        <f t="shared" si="9"/>
        <v>0</v>
      </c>
      <c r="P14" s="4">
        <f t="shared" si="2"/>
        <v>8493.17</v>
      </c>
      <c r="Q14" s="4">
        <f t="shared" si="3"/>
        <v>1983.2560000000231</v>
      </c>
      <c r="R14" s="4">
        <f t="shared" si="10"/>
        <v>0</v>
      </c>
    </row>
    <row r="15" spans="2:18">
      <c r="B15" s="2">
        <v>42651</v>
      </c>
      <c r="C15" s="3">
        <f t="shared" si="11"/>
        <v>121331</v>
      </c>
      <c r="D15" s="4"/>
      <c r="E15" s="4">
        <v>106717.55900000001</v>
      </c>
      <c r="F15" s="4">
        <v>93233.856</v>
      </c>
      <c r="G15" s="4">
        <f t="shared" si="4"/>
        <v>93233.856</v>
      </c>
      <c r="H15" s="4">
        <f t="shared" si="5"/>
        <v>0</v>
      </c>
      <c r="I15" s="4">
        <f t="shared" si="6"/>
        <v>16007.63385</v>
      </c>
      <c r="J15" s="4">
        <f t="shared" si="7"/>
        <v>13483.703000000009</v>
      </c>
      <c r="K15" s="4">
        <f t="shared" si="12"/>
        <v>0</v>
      </c>
      <c r="L15" s="4">
        <f t="shared" si="8"/>
        <v>0</v>
      </c>
      <c r="M15" s="4">
        <f t="shared" si="0"/>
        <v>6066.55</v>
      </c>
      <c r="N15" s="4">
        <f t="shared" si="1"/>
        <v>13483.703000000009</v>
      </c>
      <c r="O15" s="4">
        <f t="shared" si="9"/>
        <v>-7417.1530000000084</v>
      </c>
      <c r="P15" s="4">
        <f t="shared" si="2"/>
        <v>8493.17</v>
      </c>
      <c r="Q15" s="4">
        <f t="shared" si="3"/>
        <v>13483.703000000009</v>
      </c>
      <c r="R15" s="4">
        <f t="shared" si="10"/>
        <v>-4990.5330000000085</v>
      </c>
    </row>
    <row r="16" spans="2:18">
      <c r="B16" s="2">
        <v>42652</v>
      </c>
      <c r="C16" s="3">
        <f t="shared" si="11"/>
        <v>121331</v>
      </c>
      <c r="D16" s="4"/>
      <c r="E16" s="4">
        <v>78574.666000000012</v>
      </c>
      <c r="F16" s="4">
        <v>90179.521999999997</v>
      </c>
      <c r="G16" s="4">
        <f t="shared" si="4"/>
        <v>78574.666000000012</v>
      </c>
      <c r="H16" s="4">
        <f t="shared" si="5"/>
        <v>11604.855999999985</v>
      </c>
      <c r="I16" s="4">
        <f t="shared" si="6"/>
        <v>11786.199900000001</v>
      </c>
      <c r="J16" s="4">
        <f t="shared" si="7"/>
        <v>-11604.855999999985</v>
      </c>
      <c r="K16" s="4">
        <f t="shared" si="12"/>
        <v>0</v>
      </c>
      <c r="L16" s="4">
        <f t="shared" si="8"/>
        <v>0</v>
      </c>
      <c r="M16" s="4">
        <f t="shared" si="0"/>
        <v>6066.55</v>
      </c>
      <c r="N16" s="4">
        <f t="shared" si="1"/>
        <v>-11604.855999999985</v>
      </c>
      <c r="O16" s="4">
        <f t="shared" si="9"/>
        <v>-5538.305999999985</v>
      </c>
      <c r="P16" s="4">
        <f t="shared" si="2"/>
        <v>8493.17</v>
      </c>
      <c r="Q16" s="4">
        <f t="shared" si="3"/>
        <v>-11604.855999999985</v>
      </c>
      <c r="R16" s="4">
        <f t="shared" si="10"/>
        <v>-3111.6859999999851</v>
      </c>
    </row>
    <row r="17" spans="2:18">
      <c r="B17" s="2">
        <v>42653</v>
      </c>
      <c r="C17" s="3">
        <f t="shared" si="11"/>
        <v>121331</v>
      </c>
      <c r="D17" s="4"/>
      <c r="E17" s="4">
        <v>106717.55900000001</v>
      </c>
      <c r="F17" s="4">
        <v>105047.12300000001</v>
      </c>
      <c r="G17" s="4">
        <f t="shared" si="4"/>
        <v>105047.12300000001</v>
      </c>
      <c r="H17" s="4">
        <f t="shared" si="5"/>
        <v>0</v>
      </c>
      <c r="I17" s="4">
        <f t="shared" si="6"/>
        <v>16007.63385</v>
      </c>
      <c r="J17" s="4">
        <f t="shared" si="7"/>
        <v>1670.4360000000015</v>
      </c>
      <c r="K17" s="4">
        <f t="shared" si="12"/>
        <v>0</v>
      </c>
      <c r="L17" s="4">
        <f t="shared" si="8"/>
        <v>0</v>
      </c>
      <c r="M17" s="4">
        <f t="shared" si="0"/>
        <v>6066.55</v>
      </c>
      <c r="N17" s="4">
        <f t="shared" si="1"/>
        <v>1670.4360000000015</v>
      </c>
      <c r="O17" s="4">
        <f t="shared" si="9"/>
        <v>0</v>
      </c>
      <c r="P17" s="4">
        <f t="shared" si="2"/>
        <v>8493.17</v>
      </c>
      <c r="Q17" s="4">
        <f t="shared" si="3"/>
        <v>1670.4360000000015</v>
      </c>
      <c r="R17" s="4">
        <f t="shared" si="10"/>
        <v>0</v>
      </c>
    </row>
    <row r="18" spans="2:18">
      <c r="B18" s="2">
        <v>42654</v>
      </c>
      <c r="C18" s="3">
        <f t="shared" si="11"/>
        <v>121331</v>
      </c>
      <c r="D18" s="4"/>
      <c r="E18" s="4">
        <v>106729.96800000001</v>
      </c>
      <c r="F18" s="4">
        <v>105988.69</v>
      </c>
      <c r="G18" s="4">
        <f t="shared" si="4"/>
        <v>105988.69</v>
      </c>
      <c r="H18" s="4">
        <f t="shared" si="5"/>
        <v>0</v>
      </c>
      <c r="I18" s="4">
        <f t="shared" si="6"/>
        <v>16009.495200000001</v>
      </c>
      <c r="J18" s="4">
        <f t="shared" si="7"/>
        <v>741.2780000000057</v>
      </c>
      <c r="K18" s="4">
        <f t="shared" si="12"/>
        <v>0</v>
      </c>
      <c r="L18" s="4">
        <f t="shared" si="8"/>
        <v>0</v>
      </c>
      <c r="M18" s="4">
        <f t="shared" si="0"/>
        <v>6066.55</v>
      </c>
      <c r="N18" s="4">
        <f t="shared" si="1"/>
        <v>741.2780000000057</v>
      </c>
      <c r="O18" s="4">
        <f t="shared" si="9"/>
        <v>0</v>
      </c>
      <c r="P18" s="4">
        <f t="shared" si="2"/>
        <v>8493.17</v>
      </c>
      <c r="Q18" s="4">
        <f t="shared" si="3"/>
        <v>741.2780000000057</v>
      </c>
      <c r="R18" s="4">
        <f t="shared" si="10"/>
        <v>0</v>
      </c>
    </row>
    <row r="19" spans="2:18">
      <c r="B19" s="2">
        <v>42655</v>
      </c>
      <c r="C19" s="3">
        <f t="shared" si="11"/>
        <v>121331</v>
      </c>
      <c r="D19" s="4"/>
      <c r="E19" s="4">
        <v>106729.96800000001</v>
      </c>
      <c r="F19" s="4">
        <v>105988.18399999999</v>
      </c>
      <c r="G19" s="4">
        <f t="shared" si="4"/>
        <v>105988.18399999999</v>
      </c>
      <c r="H19" s="4">
        <f t="shared" si="5"/>
        <v>0</v>
      </c>
      <c r="I19" s="4">
        <f t="shared" si="6"/>
        <v>16009.495200000001</v>
      </c>
      <c r="J19" s="4">
        <f t="shared" si="7"/>
        <v>741.7840000000142</v>
      </c>
      <c r="K19" s="4">
        <f t="shared" si="12"/>
        <v>0</v>
      </c>
      <c r="L19" s="4">
        <f t="shared" si="8"/>
        <v>0</v>
      </c>
      <c r="M19" s="4">
        <f t="shared" si="0"/>
        <v>6066.55</v>
      </c>
      <c r="N19" s="4">
        <f t="shared" si="1"/>
        <v>741.7840000000142</v>
      </c>
      <c r="O19" s="4">
        <f t="shared" si="9"/>
        <v>0</v>
      </c>
      <c r="P19" s="4">
        <f t="shared" si="2"/>
        <v>8493.17</v>
      </c>
      <c r="Q19" s="4">
        <f t="shared" si="3"/>
        <v>741.7840000000142</v>
      </c>
      <c r="R19" s="4">
        <f t="shared" si="10"/>
        <v>0</v>
      </c>
    </row>
    <row r="20" spans="2:18">
      <c r="B20" s="2">
        <v>42656</v>
      </c>
      <c r="C20" s="3">
        <f t="shared" si="11"/>
        <v>121331</v>
      </c>
      <c r="D20" s="4"/>
      <c r="E20" s="4">
        <v>106710.32</v>
      </c>
      <c r="F20" s="4">
        <v>105409.51300000001</v>
      </c>
      <c r="G20" s="4">
        <f t="shared" si="4"/>
        <v>105409.51300000001</v>
      </c>
      <c r="H20" s="4">
        <f t="shared" si="5"/>
        <v>0</v>
      </c>
      <c r="I20" s="4">
        <f t="shared" si="6"/>
        <v>16006.548000000001</v>
      </c>
      <c r="J20" s="4">
        <f t="shared" si="7"/>
        <v>1300.8070000000007</v>
      </c>
      <c r="K20" s="4">
        <f t="shared" si="12"/>
        <v>0</v>
      </c>
      <c r="L20" s="4">
        <f t="shared" si="8"/>
        <v>0</v>
      </c>
      <c r="M20" s="4">
        <f t="shared" si="0"/>
        <v>6066.55</v>
      </c>
      <c r="N20" s="4">
        <f t="shared" si="1"/>
        <v>1300.8070000000007</v>
      </c>
      <c r="O20" s="4">
        <f t="shared" si="9"/>
        <v>0</v>
      </c>
      <c r="P20" s="4">
        <f t="shared" si="2"/>
        <v>8493.17</v>
      </c>
      <c r="Q20" s="4">
        <f t="shared" si="3"/>
        <v>1300.8070000000007</v>
      </c>
      <c r="R20" s="4">
        <f t="shared" si="10"/>
        <v>0</v>
      </c>
    </row>
    <row r="21" spans="2:18">
      <c r="B21" s="2">
        <v>42657</v>
      </c>
      <c r="C21" s="3">
        <f t="shared" si="11"/>
        <v>121331</v>
      </c>
      <c r="D21" s="4"/>
      <c r="E21" s="4">
        <v>106702.04800000001</v>
      </c>
      <c r="F21" s="4">
        <v>106890.34099999999</v>
      </c>
      <c r="G21" s="4">
        <f t="shared" si="4"/>
        <v>106702.04800000001</v>
      </c>
      <c r="H21" s="4">
        <f t="shared" si="5"/>
        <v>188.29299999997602</v>
      </c>
      <c r="I21" s="4">
        <f t="shared" si="6"/>
        <v>16005.307200000001</v>
      </c>
      <c r="J21" s="4">
        <f t="shared" si="7"/>
        <v>-188.29299999997602</v>
      </c>
      <c r="K21" s="4">
        <f t="shared" si="12"/>
        <v>0</v>
      </c>
      <c r="L21" s="4">
        <f t="shared" si="8"/>
        <v>0</v>
      </c>
      <c r="M21" s="4">
        <f t="shared" si="0"/>
        <v>6066.55</v>
      </c>
      <c r="N21" s="4">
        <f t="shared" si="1"/>
        <v>-188.29299999997602</v>
      </c>
      <c r="O21" s="4">
        <f t="shared" si="9"/>
        <v>0</v>
      </c>
      <c r="P21" s="4">
        <f t="shared" si="2"/>
        <v>8493.17</v>
      </c>
      <c r="Q21" s="4">
        <f t="shared" si="3"/>
        <v>-188.29299999997602</v>
      </c>
      <c r="R21" s="4">
        <f t="shared" si="10"/>
        <v>0</v>
      </c>
    </row>
    <row r="22" spans="2:18">
      <c r="B22" s="2">
        <v>42658</v>
      </c>
      <c r="C22" s="3">
        <f t="shared" si="11"/>
        <v>121331</v>
      </c>
      <c r="D22" s="4"/>
      <c r="E22" s="4">
        <v>106729.96800000001</v>
      </c>
      <c r="F22" s="4">
        <v>96513.010999999999</v>
      </c>
      <c r="G22" s="4">
        <f t="shared" si="4"/>
        <v>96513.010999999999</v>
      </c>
      <c r="H22" s="4">
        <f t="shared" si="5"/>
        <v>0</v>
      </c>
      <c r="I22" s="4">
        <f t="shared" si="6"/>
        <v>16009.495200000001</v>
      </c>
      <c r="J22" s="4">
        <f t="shared" si="7"/>
        <v>10216.957000000009</v>
      </c>
      <c r="K22" s="4">
        <f t="shared" si="12"/>
        <v>0</v>
      </c>
      <c r="L22" s="4">
        <f t="shared" si="8"/>
        <v>0</v>
      </c>
      <c r="M22" s="4">
        <f t="shared" si="0"/>
        <v>6066.55</v>
      </c>
      <c r="N22" s="4">
        <f t="shared" si="1"/>
        <v>10216.957000000009</v>
      </c>
      <c r="O22" s="4">
        <f t="shared" si="9"/>
        <v>-4150.4070000000092</v>
      </c>
      <c r="P22" s="4">
        <f t="shared" si="2"/>
        <v>8493.17</v>
      </c>
      <c r="Q22" s="4">
        <f t="shared" si="3"/>
        <v>10216.957000000009</v>
      </c>
      <c r="R22" s="4">
        <f t="shared" si="10"/>
        <v>-1723.7870000000094</v>
      </c>
    </row>
    <row r="23" spans="2:18">
      <c r="B23" s="2">
        <v>42659</v>
      </c>
      <c r="C23" s="3">
        <f t="shared" si="11"/>
        <v>121331</v>
      </c>
      <c r="D23" s="4"/>
      <c r="E23" s="4">
        <v>106729.96800000001</v>
      </c>
      <c r="F23" s="4">
        <v>90921.738000000012</v>
      </c>
      <c r="G23" s="4">
        <f t="shared" si="4"/>
        <v>90921.738000000012</v>
      </c>
      <c r="H23" s="4">
        <f t="shared" si="5"/>
        <v>0</v>
      </c>
      <c r="I23" s="4">
        <f t="shared" si="6"/>
        <v>16009.495200000001</v>
      </c>
      <c r="J23" s="4">
        <f t="shared" si="7"/>
        <v>15808.229999999996</v>
      </c>
      <c r="K23" s="4">
        <f t="shared" si="12"/>
        <v>0</v>
      </c>
      <c r="L23" s="4">
        <f t="shared" si="8"/>
        <v>0</v>
      </c>
      <c r="M23" s="4">
        <f t="shared" si="0"/>
        <v>6066.55</v>
      </c>
      <c r="N23" s="4">
        <f t="shared" si="1"/>
        <v>15808.229999999996</v>
      </c>
      <c r="O23" s="4">
        <f t="shared" si="9"/>
        <v>-9741.6799999999967</v>
      </c>
      <c r="P23" s="4">
        <f t="shared" si="2"/>
        <v>8493.17</v>
      </c>
      <c r="Q23" s="4">
        <f t="shared" si="3"/>
        <v>15808.229999999996</v>
      </c>
      <c r="R23" s="4">
        <f t="shared" si="10"/>
        <v>-7315.0599999999959</v>
      </c>
    </row>
    <row r="24" spans="2:18">
      <c r="B24" s="2">
        <v>42660</v>
      </c>
      <c r="C24" s="3">
        <f t="shared" si="11"/>
        <v>121331</v>
      </c>
      <c r="D24" s="4"/>
      <c r="E24" s="4">
        <v>106729.96800000001</v>
      </c>
      <c r="F24" s="4">
        <v>100414.137</v>
      </c>
      <c r="G24" s="4">
        <f t="shared" si="4"/>
        <v>100414.137</v>
      </c>
      <c r="H24" s="4">
        <f t="shared" si="5"/>
        <v>0</v>
      </c>
      <c r="I24" s="4">
        <f t="shared" si="6"/>
        <v>16009.495200000001</v>
      </c>
      <c r="J24" s="4">
        <f t="shared" si="7"/>
        <v>6315.8310000000056</v>
      </c>
      <c r="K24" s="4">
        <f t="shared" si="12"/>
        <v>0</v>
      </c>
      <c r="L24" s="4">
        <f t="shared" si="8"/>
        <v>0</v>
      </c>
      <c r="M24" s="4">
        <f t="shared" si="0"/>
        <v>6066.55</v>
      </c>
      <c r="N24" s="4">
        <f t="shared" si="1"/>
        <v>6315.8310000000056</v>
      </c>
      <c r="O24" s="4">
        <f t="shared" si="9"/>
        <v>-249.28100000000541</v>
      </c>
      <c r="P24" s="4">
        <f t="shared" si="2"/>
        <v>8493.17</v>
      </c>
      <c r="Q24" s="4">
        <f t="shared" si="3"/>
        <v>6315.8310000000056</v>
      </c>
      <c r="R24" s="4">
        <f t="shared" si="10"/>
        <v>0</v>
      </c>
    </row>
    <row r="25" spans="2:18">
      <c r="B25" s="2">
        <v>42661</v>
      </c>
      <c r="C25" s="3">
        <f t="shared" si="11"/>
        <v>121331</v>
      </c>
      <c r="D25" s="4"/>
      <c r="E25" s="4">
        <v>105709.31600000001</v>
      </c>
      <c r="F25" s="4">
        <v>110881.818</v>
      </c>
      <c r="G25" s="4">
        <f t="shared" si="4"/>
        <v>105709.31600000001</v>
      </c>
      <c r="H25" s="4">
        <f t="shared" si="5"/>
        <v>5172.5019999999931</v>
      </c>
      <c r="I25" s="4">
        <f t="shared" si="6"/>
        <v>15856.3974</v>
      </c>
      <c r="J25" s="4">
        <f t="shared" si="7"/>
        <v>-5172.5019999999931</v>
      </c>
      <c r="K25" s="4">
        <f t="shared" si="12"/>
        <v>0</v>
      </c>
      <c r="L25" s="4">
        <f t="shared" si="8"/>
        <v>0</v>
      </c>
      <c r="M25" s="4">
        <f t="shared" si="0"/>
        <v>6066.55</v>
      </c>
      <c r="N25" s="4">
        <f t="shared" si="1"/>
        <v>-5172.5019999999931</v>
      </c>
      <c r="O25" s="4">
        <f t="shared" si="9"/>
        <v>0</v>
      </c>
      <c r="P25" s="4">
        <f t="shared" si="2"/>
        <v>8493.17</v>
      </c>
      <c r="Q25" s="4">
        <f t="shared" si="3"/>
        <v>-5172.5019999999931</v>
      </c>
      <c r="R25" s="4">
        <f t="shared" si="10"/>
        <v>0</v>
      </c>
    </row>
    <row r="26" spans="2:18">
      <c r="B26" s="2">
        <v>42662</v>
      </c>
      <c r="C26" s="3">
        <f t="shared" si="11"/>
        <v>121331</v>
      </c>
      <c r="D26" s="4"/>
      <c r="E26" s="4">
        <v>106729.96800000001</v>
      </c>
      <c r="F26" s="4">
        <v>107090.51599999999</v>
      </c>
      <c r="G26" s="4">
        <f t="shared" si="4"/>
        <v>106729.96800000001</v>
      </c>
      <c r="H26" s="4">
        <f t="shared" si="5"/>
        <v>360.54799999998068</v>
      </c>
      <c r="I26" s="4">
        <f t="shared" si="6"/>
        <v>16009.495200000001</v>
      </c>
      <c r="J26" s="4">
        <f t="shared" si="7"/>
        <v>-360.54799999998068</v>
      </c>
      <c r="K26" s="4">
        <f t="shared" si="12"/>
        <v>0</v>
      </c>
      <c r="L26" s="4">
        <f t="shared" si="8"/>
        <v>0</v>
      </c>
      <c r="M26" s="4">
        <f t="shared" si="0"/>
        <v>6066.55</v>
      </c>
      <c r="N26" s="4">
        <f t="shared" si="1"/>
        <v>-360.54799999998068</v>
      </c>
      <c r="O26" s="4">
        <f t="shared" si="9"/>
        <v>0</v>
      </c>
      <c r="P26" s="4">
        <f t="shared" si="2"/>
        <v>8493.17</v>
      </c>
      <c r="Q26" s="4">
        <f t="shared" si="3"/>
        <v>-360.54799999998068</v>
      </c>
      <c r="R26" s="4">
        <f t="shared" si="10"/>
        <v>0</v>
      </c>
    </row>
    <row r="27" spans="2:18">
      <c r="B27" s="2">
        <v>42663</v>
      </c>
      <c r="C27" s="3">
        <f t="shared" si="11"/>
        <v>121331</v>
      </c>
      <c r="D27" s="4"/>
      <c r="E27" s="4">
        <v>106729.96800000001</v>
      </c>
      <c r="F27" s="4">
        <v>108060.76100000001</v>
      </c>
      <c r="G27" s="4">
        <f t="shared" si="4"/>
        <v>106729.96800000001</v>
      </c>
      <c r="H27" s="4">
        <f t="shared" si="5"/>
        <v>1330.7930000000051</v>
      </c>
      <c r="I27" s="4">
        <f t="shared" si="6"/>
        <v>16009.495200000001</v>
      </c>
      <c r="J27" s="4">
        <f t="shared" si="7"/>
        <v>-1330.7930000000051</v>
      </c>
      <c r="K27" s="4">
        <f t="shared" si="12"/>
        <v>0</v>
      </c>
      <c r="L27" s="4">
        <f t="shared" si="8"/>
        <v>0</v>
      </c>
      <c r="M27" s="4">
        <f t="shared" si="0"/>
        <v>6066.55</v>
      </c>
      <c r="N27" s="4">
        <f t="shared" si="1"/>
        <v>-1330.7930000000051</v>
      </c>
      <c r="O27" s="4">
        <f t="shared" si="9"/>
        <v>0</v>
      </c>
      <c r="P27" s="4">
        <f t="shared" si="2"/>
        <v>8493.17</v>
      </c>
      <c r="Q27" s="4">
        <f t="shared" si="3"/>
        <v>-1330.7930000000051</v>
      </c>
      <c r="R27" s="4">
        <f t="shared" si="10"/>
        <v>0</v>
      </c>
    </row>
    <row r="28" spans="2:18">
      <c r="B28" s="2">
        <v>42664</v>
      </c>
      <c r="C28" s="3">
        <f t="shared" si="11"/>
        <v>121331</v>
      </c>
      <c r="D28" s="4"/>
      <c r="E28" s="4">
        <v>106728.93400000001</v>
      </c>
      <c r="F28" s="4">
        <v>107469.25799999999</v>
      </c>
      <c r="G28" s="4">
        <f t="shared" si="4"/>
        <v>106728.93400000001</v>
      </c>
      <c r="H28" s="4">
        <f t="shared" si="5"/>
        <v>740.3239999999787</v>
      </c>
      <c r="I28" s="4">
        <f t="shared" si="6"/>
        <v>16009.340100000001</v>
      </c>
      <c r="J28" s="4">
        <f t="shared" si="7"/>
        <v>-740.3239999999787</v>
      </c>
      <c r="K28" s="4">
        <f t="shared" si="12"/>
        <v>0</v>
      </c>
      <c r="L28" s="4">
        <f t="shared" si="8"/>
        <v>0</v>
      </c>
      <c r="M28" s="4">
        <f t="shared" si="0"/>
        <v>6066.55</v>
      </c>
      <c r="N28" s="4">
        <f t="shared" si="1"/>
        <v>-740.3239999999787</v>
      </c>
      <c r="O28" s="4">
        <f t="shared" si="9"/>
        <v>0</v>
      </c>
      <c r="P28" s="4">
        <f t="shared" si="2"/>
        <v>8493.17</v>
      </c>
      <c r="Q28" s="4">
        <f t="shared" si="3"/>
        <v>-740.3239999999787</v>
      </c>
      <c r="R28" s="4">
        <f t="shared" si="10"/>
        <v>0</v>
      </c>
    </row>
    <row r="29" spans="2:18">
      <c r="B29" s="2">
        <v>42665</v>
      </c>
      <c r="C29" s="3">
        <f t="shared" si="11"/>
        <v>121331</v>
      </c>
      <c r="D29" s="4"/>
      <c r="E29" s="4">
        <v>97623.728000000003</v>
      </c>
      <c r="F29" s="4">
        <v>98879.315000000002</v>
      </c>
      <c r="G29" s="4">
        <f t="shared" si="4"/>
        <v>97623.728000000003</v>
      </c>
      <c r="H29" s="4">
        <f t="shared" si="5"/>
        <v>1255.5869999999995</v>
      </c>
      <c r="I29" s="4">
        <f t="shared" si="6"/>
        <v>14643.5592</v>
      </c>
      <c r="J29" s="4">
        <f t="shared" si="7"/>
        <v>-1255.5869999999995</v>
      </c>
      <c r="K29" s="4">
        <f t="shared" si="12"/>
        <v>0</v>
      </c>
      <c r="L29" s="4">
        <f t="shared" si="8"/>
        <v>0</v>
      </c>
      <c r="M29" s="4">
        <f t="shared" si="0"/>
        <v>6066.55</v>
      </c>
      <c r="N29" s="4">
        <f t="shared" si="1"/>
        <v>-1255.5869999999995</v>
      </c>
      <c r="O29" s="4">
        <f t="shared" si="9"/>
        <v>0</v>
      </c>
      <c r="P29" s="4">
        <f t="shared" si="2"/>
        <v>8493.17</v>
      </c>
      <c r="Q29" s="4">
        <f t="shared" si="3"/>
        <v>-1255.5869999999995</v>
      </c>
      <c r="R29" s="4">
        <f t="shared" si="10"/>
        <v>0</v>
      </c>
    </row>
    <row r="30" spans="2:18">
      <c r="B30" s="2">
        <v>42666</v>
      </c>
      <c r="C30" s="3">
        <f t="shared" si="11"/>
        <v>121331</v>
      </c>
      <c r="D30" s="4"/>
      <c r="E30" s="4">
        <v>97623.728000000003</v>
      </c>
      <c r="F30" s="4">
        <v>98918.660999999993</v>
      </c>
      <c r="G30" s="4">
        <f t="shared" si="4"/>
        <v>97623.728000000003</v>
      </c>
      <c r="H30" s="4">
        <f t="shared" si="5"/>
        <v>1294.93299999999</v>
      </c>
      <c r="I30" s="4">
        <f t="shared" si="6"/>
        <v>14643.5592</v>
      </c>
      <c r="J30" s="4">
        <f t="shared" si="7"/>
        <v>-1294.93299999999</v>
      </c>
      <c r="K30" s="4">
        <f t="shared" si="12"/>
        <v>0</v>
      </c>
      <c r="L30" s="4">
        <f t="shared" si="8"/>
        <v>0</v>
      </c>
      <c r="M30" s="4">
        <f t="shared" si="0"/>
        <v>6066.55</v>
      </c>
      <c r="N30" s="4">
        <f t="shared" si="1"/>
        <v>-1294.93299999999</v>
      </c>
      <c r="O30" s="4">
        <f t="shared" si="9"/>
        <v>0</v>
      </c>
      <c r="P30" s="4">
        <f t="shared" si="2"/>
        <v>8493.17</v>
      </c>
      <c r="Q30" s="4">
        <f t="shared" si="3"/>
        <v>-1294.93299999999</v>
      </c>
      <c r="R30" s="4">
        <f t="shared" si="10"/>
        <v>0</v>
      </c>
    </row>
    <row r="31" spans="2:18">
      <c r="B31" s="2">
        <v>42667</v>
      </c>
      <c r="C31" s="3">
        <f t="shared" si="11"/>
        <v>121331</v>
      </c>
      <c r="D31" s="4"/>
      <c r="E31" s="4">
        <v>97623.728000000003</v>
      </c>
      <c r="F31" s="4">
        <v>107688.53899999999</v>
      </c>
      <c r="G31" s="4">
        <f t="shared" si="4"/>
        <v>97623.728000000003</v>
      </c>
      <c r="H31" s="4">
        <f t="shared" si="5"/>
        <v>10064.810999999987</v>
      </c>
      <c r="I31" s="4">
        <f t="shared" si="6"/>
        <v>14643.5592</v>
      </c>
      <c r="J31" s="4">
        <f t="shared" si="7"/>
        <v>-10064.810999999987</v>
      </c>
      <c r="K31" s="4">
        <f t="shared" si="12"/>
        <v>0</v>
      </c>
      <c r="L31" s="4">
        <f t="shared" si="8"/>
        <v>0</v>
      </c>
      <c r="M31" s="4">
        <f t="shared" si="0"/>
        <v>6066.55</v>
      </c>
      <c r="N31" s="4">
        <f t="shared" si="1"/>
        <v>-10064.810999999987</v>
      </c>
      <c r="O31" s="4">
        <f t="shared" si="9"/>
        <v>-3998.2609999999868</v>
      </c>
      <c r="P31" s="4">
        <f t="shared" si="2"/>
        <v>8493.17</v>
      </c>
      <c r="Q31" s="4">
        <f t="shared" si="3"/>
        <v>-10064.810999999987</v>
      </c>
      <c r="R31" s="4">
        <f t="shared" si="10"/>
        <v>-1571.6409999999869</v>
      </c>
    </row>
    <row r="32" spans="2:18">
      <c r="B32" s="2">
        <v>42668</v>
      </c>
      <c r="C32" s="3">
        <f t="shared" si="11"/>
        <v>121331</v>
      </c>
      <c r="D32" s="4"/>
      <c r="E32" s="4">
        <v>106720.66100000001</v>
      </c>
      <c r="F32" s="4">
        <v>107745.22900000001</v>
      </c>
      <c r="G32" s="4">
        <f t="shared" si="4"/>
        <v>106720.66100000001</v>
      </c>
      <c r="H32" s="4">
        <f t="shared" si="5"/>
        <v>1024.5679999999993</v>
      </c>
      <c r="I32" s="4">
        <f t="shared" si="6"/>
        <v>16008.09915</v>
      </c>
      <c r="J32" s="4">
        <f t="shared" si="7"/>
        <v>-1024.5679999999993</v>
      </c>
      <c r="K32" s="4">
        <f t="shared" si="12"/>
        <v>0</v>
      </c>
      <c r="L32" s="4">
        <f t="shared" si="8"/>
        <v>0</v>
      </c>
      <c r="M32" s="4">
        <f t="shared" si="0"/>
        <v>6066.55</v>
      </c>
      <c r="N32" s="4">
        <f t="shared" si="1"/>
        <v>-1024.5679999999993</v>
      </c>
      <c r="O32" s="4">
        <f t="shared" si="9"/>
        <v>0</v>
      </c>
      <c r="P32" s="4">
        <f t="shared" si="2"/>
        <v>8493.17</v>
      </c>
      <c r="Q32" s="4">
        <f t="shared" si="3"/>
        <v>-1024.5679999999993</v>
      </c>
      <c r="R32" s="4">
        <f t="shared" si="10"/>
        <v>0</v>
      </c>
    </row>
    <row r="33" spans="2:18">
      <c r="B33" s="2">
        <v>42669</v>
      </c>
      <c r="C33" s="3">
        <f t="shared" si="11"/>
        <v>121331</v>
      </c>
      <c r="D33" s="4"/>
      <c r="E33" s="4">
        <v>106722.73000000001</v>
      </c>
      <c r="F33" s="4">
        <v>107230.853</v>
      </c>
      <c r="G33" s="4">
        <f t="shared" si="4"/>
        <v>106722.73000000001</v>
      </c>
      <c r="H33" s="4">
        <f t="shared" si="5"/>
        <v>508.12299999999232</v>
      </c>
      <c r="I33" s="4">
        <f t="shared" si="6"/>
        <v>16008.409500000002</v>
      </c>
      <c r="J33" s="4">
        <f t="shared" si="7"/>
        <v>-508.12299999999232</v>
      </c>
      <c r="K33" s="4">
        <f t="shared" si="12"/>
        <v>0</v>
      </c>
      <c r="L33" s="4">
        <f t="shared" si="8"/>
        <v>0</v>
      </c>
      <c r="M33" s="4">
        <f t="shared" si="0"/>
        <v>6066.55</v>
      </c>
      <c r="N33" s="4">
        <f t="shared" si="1"/>
        <v>-508.12299999999232</v>
      </c>
      <c r="O33" s="4">
        <f t="shared" si="9"/>
        <v>0</v>
      </c>
      <c r="P33" s="4">
        <f t="shared" si="2"/>
        <v>8493.17</v>
      </c>
      <c r="Q33" s="4">
        <f t="shared" si="3"/>
        <v>-508.12299999999232</v>
      </c>
      <c r="R33" s="4">
        <f t="shared" si="10"/>
        <v>0</v>
      </c>
    </row>
    <row r="34" spans="2:18">
      <c r="B34" s="2">
        <v>42670</v>
      </c>
      <c r="C34" s="3">
        <f t="shared" si="11"/>
        <v>121331</v>
      </c>
      <c r="D34" s="4"/>
      <c r="E34" s="4">
        <v>106729.96800000001</v>
      </c>
      <c r="F34" s="4">
        <v>107262.329</v>
      </c>
      <c r="G34" s="4">
        <f t="shared" si="4"/>
        <v>106729.96800000001</v>
      </c>
      <c r="H34" s="4">
        <f t="shared" si="5"/>
        <v>532.36099999998987</v>
      </c>
      <c r="I34" s="4">
        <f t="shared" si="6"/>
        <v>16009.495200000001</v>
      </c>
      <c r="J34" s="4">
        <f t="shared" si="7"/>
        <v>-532.36099999998987</v>
      </c>
      <c r="K34" s="4">
        <f t="shared" si="12"/>
        <v>0</v>
      </c>
      <c r="L34" s="4">
        <f t="shared" si="8"/>
        <v>0</v>
      </c>
      <c r="M34" s="4">
        <f t="shared" si="0"/>
        <v>6066.55</v>
      </c>
      <c r="N34" s="4">
        <f t="shared" si="1"/>
        <v>-532.36099999998987</v>
      </c>
      <c r="O34" s="4">
        <f t="shared" si="9"/>
        <v>0</v>
      </c>
      <c r="P34" s="4">
        <f t="shared" si="2"/>
        <v>8493.17</v>
      </c>
      <c r="Q34" s="4">
        <f t="shared" si="3"/>
        <v>-532.36099999998987</v>
      </c>
      <c r="R34" s="4">
        <f t="shared" si="10"/>
        <v>0</v>
      </c>
    </row>
    <row r="35" spans="2:18">
      <c r="B35" s="2">
        <v>42671</v>
      </c>
      <c r="C35" s="3">
        <f t="shared" si="11"/>
        <v>121331</v>
      </c>
      <c r="D35" s="4"/>
      <c r="E35" s="4">
        <v>106728.93400000001</v>
      </c>
      <c r="F35" s="4">
        <v>106119.19100000001</v>
      </c>
      <c r="G35" s="4">
        <f t="shared" si="4"/>
        <v>106119.19100000001</v>
      </c>
      <c r="H35" s="4">
        <f t="shared" si="5"/>
        <v>0</v>
      </c>
      <c r="I35" s="4">
        <f t="shared" si="6"/>
        <v>16009.340100000001</v>
      </c>
      <c r="J35" s="4">
        <f t="shared" si="7"/>
        <v>609.74300000000221</v>
      </c>
      <c r="K35" s="4">
        <f t="shared" si="12"/>
        <v>0</v>
      </c>
      <c r="L35" s="4">
        <f t="shared" si="8"/>
        <v>0</v>
      </c>
      <c r="M35" s="4">
        <f t="shared" si="0"/>
        <v>6066.55</v>
      </c>
      <c r="N35" s="4">
        <f t="shared" si="1"/>
        <v>609.74300000000221</v>
      </c>
      <c r="O35" s="4">
        <f t="shared" si="9"/>
        <v>0</v>
      </c>
      <c r="P35" s="4">
        <f t="shared" si="2"/>
        <v>8493.17</v>
      </c>
      <c r="Q35" s="4">
        <f t="shared" si="3"/>
        <v>609.74300000000221</v>
      </c>
      <c r="R35" s="4">
        <f t="shared" si="10"/>
        <v>0</v>
      </c>
    </row>
    <row r="36" spans="2:18">
      <c r="B36" s="2">
        <v>42672</v>
      </c>
      <c r="C36" s="3">
        <f t="shared" si="11"/>
        <v>121331</v>
      </c>
      <c r="D36" s="4"/>
      <c r="E36" s="4">
        <v>96613.418000000005</v>
      </c>
      <c r="F36" s="4">
        <v>104500.802</v>
      </c>
      <c r="G36" s="4">
        <f t="shared" si="4"/>
        <v>96613.418000000005</v>
      </c>
      <c r="H36" s="4">
        <f t="shared" si="5"/>
        <v>7887.3839999999909</v>
      </c>
      <c r="I36" s="4">
        <f t="shared" si="6"/>
        <v>14492.012700000001</v>
      </c>
      <c r="J36" s="4">
        <f t="shared" si="7"/>
        <v>-7887.3839999999909</v>
      </c>
      <c r="K36" s="4">
        <f t="shared" si="12"/>
        <v>0</v>
      </c>
      <c r="L36" s="4">
        <f t="shared" si="8"/>
        <v>0</v>
      </c>
      <c r="M36" s="4">
        <f t="shared" si="0"/>
        <v>6066.55</v>
      </c>
      <c r="N36" s="4">
        <f t="shared" si="1"/>
        <v>-7887.3839999999909</v>
      </c>
      <c r="O36" s="4">
        <f t="shared" si="9"/>
        <v>-1820.8339999999907</v>
      </c>
      <c r="P36" s="4">
        <f t="shared" si="2"/>
        <v>8493.17</v>
      </c>
      <c r="Q36" s="4">
        <f t="shared" si="3"/>
        <v>-7887.3839999999909</v>
      </c>
      <c r="R36" s="4">
        <f t="shared" si="10"/>
        <v>0</v>
      </c>
    </row>
    <row r="37" spans="2:18">
      <c r="B37" s="2">
        <v>42673</v>
      </c>
      <c r="C37" s="3">
        <f t="shared" si="11"/>
        <v>121331</v>
      </c>
      <c r="D37" s="4"/>
      <c r="E37" s="4">
        <v>96613.418000000005</v>
      </c>
      <c r="F37" s="4">
        <v>95355.280999999988</v>
      </c>
      <c r="G37" s="4">
        <f t="shared" si="4"/>
        <v>95355.280999999988</v>
      </c>
      <c r="H37" s="4">
        <f t="shared" si="5"/>
        <v>0</v>
      </c>
      <c r="I37" s="4">
        <f t="shared" si="6"/>
        <v>14492.012700000001</v>
      </c>
      <c r="J37" s="4">
        <f t="shared" si="7"/>
        <v>1258.137000000017</v>
      </c>
      <c r="K37" s="4">
        <f t="shared" si="12"/>
        <v>0</v>
      </c>
      <c r="L37" s="4">
        <f t="shared" si="8"/>
        <v>0</v>
      </c>
      <c r="M37" s="4">
        <f t="shared" si="0"/>
        <v>6066.55</v>
      </c>
      <c r="N37" s="4">
        <f t="shared" si="1"/>
        <v>1258.137000000017</v>
      </c>
      <c r="O37" s="4">
        <f t="shared" si="9"/>
        <v>0</v>
      </c>
      <c r="P37" s="4">
        <f t="shared" si="2"/>
        <v>8493.17</v>
      </c>
      <c r="Q37" s="4">
        <f t="shared" si="3"/>
        <v>1258.137000000017</v>
      </c>
      <c r="R37" s="4">
        <f t="shared" si="10"/>
        <v>0</v>
      </c>
    </row>
    <row r="38" spans="2:18">
      <c r="B38" s="2">
        <v>42674</v>
      </c>
      <c r="C38" s="3">
        <f t="shared" si="11"/>
        <v>121331</v>
      </c>
      <c r="D38" s="4"/>
      <c r="E38" s="4">
        <v>96613.418000000005</v>
      </c>
      <c r="F38" s="4">
        <v>104335.67</v>
      </c>
      <c r="G38" s="4">
        <f t="shared" si="4"/>
        <v>96613.418000000005</v>
      </c>
      <c r="H38" s="4">
        <f t="shared" si="5"/>
        <v>7722.2519999999931</v>
      </c>
      <c r="I38" s="4">
        <f t="shared" si="6"/>
        <v>14492.012700000001</v>
      </c>
      <c r="J38" s="4">
        <f t="shared" si="7"/>
        <v>-7722.2519999999931</v>
      </c>
      <c r="K38" s="4">
        <f t="shared" si="12"/>
        <v>0</v>
      </c>
      <c r="L38" s="4">
        <f t="shared" si="8"/>
        <v>0</v>
      </c>
      <c r="M38" s="4">
        <f t="shared" si="0"/>
        <v>6066.55</v>
      </c>
      <c r="N38" s="4">
        <f t="shared" si="1"/>
        <v>-7722.2519999999931</v>
      </c>
      <c r="O38" s="4">
        <f t="shared" si="9"/>
        <v>-1655.7019999999929</v>
      </c>
      <c r="P38" s="4">
        <f t="shared" si="2"/>
        <v>8493.17</v>
      </c>
      <c r="Q38" s="4">
        <f t="shared" si="3"/>
        <v>-7722.2519999999931</v>
      </c>
      <c r="R38" s="4">
        <f t="shared" si="10"/>
        <v>0</v>
      </c>
    </row>
    <row r="39" spans="2:18">
      <c r="B39" s="2"/>
      <c r="C39" s="3">
        <f t="shared" si="11"/>
        <v>121331</v>
      </c>
      <c r="D39" s="4"/>
      <c r="E39" s="4"/>
      <c r="F39" s="4"/>
      <c r="G39" s="4">
        <f t="shared" si="4"/>
        <v>0</v>
      </c>
      <c r="H39" s="4">
        <f t="shared" si="5"/>
        <v>0</v>
      </c>
      <c r="I39" s="4">
        <f t="shared" si="6"/>
        <v>0</v>
      </c>
      <c r="J39" s="4">
        <f t="shared" si="7"/>
        <v>0</v>
      </c>
      <c r="K39" s="4">
        <f t="shared" si="12"/>
        <v>0</v>
      </c>
      <c r="L39" s="4">
        <f t="shared" si="8"/>
        <v>0</v>
      </c>
      <c r="M39" s="4">
        <f t="shared" si="0"/>
        <v>6066.55</v>
      </c>
      <c r="N39" s="4"/>
      <c r="O39" s="4"/>
      <c r="P39" s="4"/>
      <c r="Q39" s="4"/>
      <c r="R39" s="4"/>
    </row>
    <row r="40" spans="2:18">
      <c r="B40" s="2"/>
      <c r="C40" s="3">
        <f t="shared" si="11"/>
        <v>121331</v>
      </c>
      <c r="D40" s="4"/>
      <c r="E40" s="4"/>
      <c r="F40" s="4"/>
      <c r="G40" s="4">
        <f t="shared" si="4"/>
        <v>0</v>
      </c>
      <c r="H40" s="4">
        <f t="shared" si="5"/>
        <v>0</v>
      </c>
      <c r="I40" s="4">
        <f t="shared" si="6"/>
        <v>0</v>
      </c>
      <c r="J40" s="4">
        <f t="shared" si="7"/>
        <v>0</v>
      </c>
      <c r="K40" s="4">
        <f t="shared" si="12"/>
        <v>0</v>
      </c>
      <c r="L40" s="4">
        <f t="shared" si="8"/>
        <v>0</v>
      </c>
      <c r="M40" s="4">
        <f t="shared" si="0"/>
        <v>6066.55</v>
      </c>
      <c r="N40" s="4"/>
      <c r="O40" s="4"/>
      <c r="P40" s="4"/>
      <c r="Q40" s="4"/>
      <c r="R40" s="4"/>
    </row>
    <row r="41" spans="2:18">
      <c r="B41" s="2"/>
      <c r="C41" s="3">
        <f t="shared" si="11"/>
        <v>121331</v>
      </c>
      <c r="D41" s="4"/>
      <c r="E41" s="4"/>
      <c r="F41" s="4"/>
      <c r="G41" s="4">
        <f t="shared" si="4"/>
        <v>0</v>
      </c>
      <c r="H41" s="4">
        <f t="shared" si="5"/>
        <v>0</v>
      </c>
      <c r="I41" s="4">
        <f t="shared" si="6"/>
        <v>0</v>
      </c>
      <c r="J41" s="4">
        <f t="shared" si="7"/>
        <v>0</v>
      </c>
      <c r="K41" s="4">
        <f t="shared" si="12"/>
        <v>0</v>
      </c>
      <c r="L41" s="4">
        <f t="shared" si="8"/>
        <v>0</v>
      </c>
      <c r="M41" s="4">
        <f t="shared" si="0"/>
        <v>6066.55</v>
      </c>
      <c r="N41" s="4"/>
      <c r="O41" s="4"/>
      <c r="P41" s="4"/>
      <c r="Q41" s="4"/>
      <c r="R41" s="4"/>
    </row>
    <row r="42" spans="2:18">
      <c r="B42" s="2"/>
      <c r="C42" s="3">
        <f t="shared" si="11"/>
        <v>121331</v>
      </c>
      <c r="D42" s="4"/>
      <c r="E42" s="4"/>
      <c r="F42" s="4"/>
      <c r="G42" s="4">
        <f t="shared" si="4"/>
        <v>0</v>
      </c>
      <c r="H42" s="4">
        <f t="shared" si="5"/>
        <v>0</v>
      </c>
      <c r="I42" s="4">
        <f t="shared" si="6"/>
        <v>0</v>
      </c>
      <c r="J42" s="4">
        <f t="shared" si="7"/>
        <v>0</v>
      </c>
      <c r="K42" s="4">
        <f t="shared" si="12"/>
        <v>0</v>
      </c>
      <c r="L42" s="4">
        <f t="shared" si="8"/>
        <v>0</v>
      </c>
      <c r="M42" s="4">
        <f t="shared" si="0"/>
        <v>6066.55</v>
      </c>
      <c r="N42" s="4"/>
      <c r="O42" s="4"/>
      <c r="P42" s="4"/>
      <c r="Q42" s="4"/>
      <c r="R42" s="4"/>
    </row>
    <row r="43" spans="2:18">
      <c r="B43" s="2"/>
      <c r="C43" s="3">
        <f t="shared" si="11"/>
        <v>121331</v>
      </c>
      <c r="D43" s="4"/>
      <c r="E43" s="4"/>
      <c r="F43" s="4"/>
      <c r="G43" s="4">
        <f t="shared" si="4"/>
        <v>0</v>
      </c>
      <c r="H43" s="4">
        <f t="shared" si="5"/>
        <v>0</v>
      </c>
      <c r="I43" s="4">
        <f t="shared" si="6"/>
        <v>0</v>
      </c>
      <c r="J43" s="4">
        <f t="shared" si="7"/>
        <v>0</v>
      </c>
      <c r="K43" s="4">
        <f t="shared" si="12"/>
        <v>0</v>
      </c>
      <c r="L43" s="4">
        <f t="shared" si="8"/>
        <v>0</v>
      </c>
      <c r="M43" s="4">
        <f t="shared" si="0"/>
        <v>6066.55</v>
      </c>
      <c r="N43" s="4"/>
      <c r="O43" s="4"/>
      <c r="P43" s="4"/>
      <c r="Q43" s="4"/>
      <c r="R43" s="4"/>
    </row>
    <row r="44" spans="2:18">
      <c r="B44" s="2"/>
      <c r="C44" s="3">
        <f t="shared" si="11"/>
        <v>121331</v>
      </c>
      <c r="D44" s="4"/>
      <c r="E44" s="4"/>
      <c r="F44" s="4"/>
      <c r="G44" s="4">
        <f t="shared" si="4"/>
        <v>0</v>
      </c>
      <c r="H44" s="4">
        <f t="shared" si="5"/>
        <v>0</v>
      </c>
      <c r="I44" s="4">
        <f t="shared" si="6"/>
        <v>0</v>
      </c>
      <c r="J44" s="4">
        <f t="shared" si="7"/>
        <v>0</v>
      </c>
      <c r="K44" s="4">
        <f t="shared" si="12"/>
        <v>0</v>
      </c>
      <c r="L44" s="4">
        <f t="shared" si="8"/>
        <v>0</v>
      </c>
      <c r="M44" s="4">
        <f t="shared" si="0"/>
        <v>6066.55</v>
      </c>
      <c r="N44" s="4"/>
      <c r="O44" s="4"/>
      <c r="P44" s="4"/>
      <c r="Q44" s="4"/>
      <c r="R44" s="4"/>
    </row>
    <row r="45" spans="2:18">
      <c r="B45" s="2"/>
      <c r="C45" s="3">
        <f t="shared" si="11"/>
        <v>121331</v>
      </c>
      <c r="D45" s="4"/>
      <c r="E45" s="4"/>
      <c r="F45" s="4"/>
      <c r="G45" s="4">
        <f t="shared" si="4"/>
        <v>0</v>
      </c>
      <c r="H45" s="4">
        <f t="shared" si="5"/>
        <v>0</v>
      </c>
      <c r="I45" s="4">
        <f t="shared" si="6"/>
        <v>0</v>
      </c>
      <c r="J45" s="4">
        <f t="shared" si="7"/>
        <v>0</v>
      </c>
      <c r="K45" s="4">
        <f t="shared" si="12"/>
        <v>0</v>
      </c>
      <c r="L45" s="4">
        <f t="shared" si="8"/>
        <v>0</v>
      </c>
      <c r="M45" s="4">
        <f t="shared" si="0"/>
        <v>6066.55</v>
      </c>
      <c r="N45" s="4"/>
      <c r="O45" s="4"/>
      <c r="P45" s="4"/>
      <c r="Q45" s="4"/>
      <c r="R45" s="4"/>
    </row>
    <row r="46" spans="2:18">
      <c r="B46" s="2"/>
      <c r="C46" s="3">
        <f t="shared" si="11"/>
        <v>121331</v>
      </c>
      <c r="D46" s="4"/>
      <c r="E46" s="4"/>
      <c r="F46" s="4"/>
      <c r="G46" s="4">
        <f t="shared" si="4"/>
        <v>0</v>
      </c>
      <c r="H46" s="4">
        <f t="shared" si="5"/>
        <v>0</v>
      </c>
      <c r="I46" s="4">
        <f t="shared" si="6"/>
        <v>0</v>
      </c>
      <c r="J46" s="4">
        <f t="shared" si="7"/>
        <v>0</v>
      </c>
      <c r="K46" s="4">
        <f t="shared" si="12"/>
        <v>0</v>
      </c>
      <c r="L46" s="4">
        <f t="shared" si="8"/>
        <v>0</v>
      </c>
      <c r="M46" s="4">
        <f t="shared" si="0"/>
        <v>6066.55</v>
      </c>
      <c r="N46" s="4"/>
      <c r="O46" s="4"/>
      <c r="P46" s="4"/>
      <c r="Q46" s="4"/>
      <c r="R46" s="4"/>
    </row>
    <row r="47" spans="2:18">
      <c r="B47" s="2"/>
      <c r="C47" s="3">
        <f t="shared" si="11"/>
        <v>121331</v>
      </c>
      <c r="D47" s="4"/>
      <c r="E47" s="4"/>
      <c r="F47" s="4"/>
      <c r="G47" s="4">
        <f t="shared" si="4"/>
        <v>0</v>
      </c>
      <c r="H47" s="4">
        <f t="shared" si="5"/>
        <v>0</v>
      </c>
      <c r="I47" s="4">
        <f t="shared" si="6"/>
        <v>0</v>
      </c>
      <c r="J47" s="4">
        <f t="shared" si="7"/>
        <v>0</v>
      </c>
      <c r="K47" s="4">
        <f t="shared" si="12"/>
        <v>0</v>
      </c>
      <c r="L47" s="4">
        <f t="shared" si="8"/>
        <v>0</v>
      </c>
      <c r="M47" s="4">
        <f t="shared" si="0"/>
        <v>6066.55</v>
      </c>
      <c r="N47" s="4"/>
      <c r="O47" s="4"/>
      <c r="P47" s="4"/>
      <c r="Q47" s="4"/>
      <c r="R47" s="4"/>
    </row>
    <row r="48" spans="2:18">
      <c r="B48" s="2"/>
      <c r="C48" s="3">
        <f t="shared" si="11"/>
        <v>121331</v>
      </c>
      <c r="D48" s="4"/>
      <c r="E48" s="4"/>
      <c r="F48" s="4"/>
      <c r="G48" s="4">
        <f t="shared" si="4"/>
        <v>0</v>
      </c>
      <c r="H48" s="4">
        <f t="shared" si="5"/>
        <v>0</v>
      </c>
      <c r="I48" s="4">
        <f t="shared" si="6"/>
        <v>0</v>
      </c>
      <c r="J48" s="4">
        <f t="shared" si="7"/>
        <v>0</v>
      </c>
      <c r="K48" s="4">
        <f t="shared" si="12"/>
        <v>0</v>
      </c>
      <c r="L48" s="4">
        <f t="shared" si="8"/>
        <v>0</v>
      </c>
      <c r="M48" s="4">
        <f t="shared" si="0"/>
        <v>6066.55</v>
      </c>
      <c r="N48" s="4"/>
      <c r="O48" s="4"/>
      <c r="P48" s="4"/>
      <c r="Q48" s="4"/>
      <c r="R48" s="4"/>
    </row>
    <row r="49" spans="2:18">
      <c r="B49" s="2"/>
      <c r="C49" s="3">
        <f t="shared" si="11"/>
        <v>121331</v>
      </c>
      <c r="D49" s="4"/>
      <c r="E49" s="4"/>
      <c r="F49" s="4"/>
      <c r="G49" s="4">
        <f t="shared" si="4"/>
        <v>0</v>
      </c>
      <c r="H49" s="4">
        <f t="shared" si="5"/>
        <v>0</v>
      </c>
      <c r="I49" s="4">
        <f t="shared" si="6"/>
        <v>0</v>
      </c>
      <c r="J49" s="4">
        <f t="shared" si="7"/>
        <v>0</v>
      </c>
      <c r="K49" s="4">
        <f t="shared" si="12"/>
        <v>0</v>
      </c>
      <c r="L49" s="4">
        <f t="shared" si="8"/>
        <v>0</v>
      </c>
      <c r="M49" s="4">
        <f t="shared" si="0"/>
        <v>6066.55</v>
      </c>
      <c r="N49" s="4"/>
      <c r="O49" s="4"/>
      <c r="P49" s="4"/>
      <c r="Q49" s="4"/>
      <c r="R49" s="4"/>
    </row>
    <row r="50" spans="2:18">
      <c r="B50" s="2"/>
      <c r="C50" s="3">
        <f t="shared" si="11"/>
        <v>121331</v>
      </c>
      <c r="D50" s="4"/>
      <c r="E50" s="4"/>
      <c r="F50" s="4"/>
      <c r="G50" s="4">
        <f t="shared" si="4"/>
        <v>0</v>
      </c>
      <c r="H50" s="4">
        <f t="shared" si="5"/>
        <v>0</v>
      </c>
      <c r="I50" s="4">
        <f t="shared" si="6"/>
        <v>0</v>
      </c>
      <c r="J50" s="4">
        <f t="shared" si="7"/>
        <v>0</v>
      </c>
      <c r="K50" s="4">
        <f t="shared" si="12"/>
        <v>0</v>
      </c>
      <c r="L50" s="4">
        <f t="shared" si="8"/>
        <v>0</v>
      </c>
      <c r="M50" s="4">
        <f t="shared" si="0"/>
        <v>6066.55</v>
      </c>
      <c r="N50" s="4"/>
      <c r="O50" s="4"/>
      <c r="P50" s="4"/>
      <c r="Q50" s="4"/>
      <c r="R50" s="4"/>
    </row>
    <row r="51" spans="2:18">
      <c r="B51" s="2"/>
      <c r="C51" s="3">
        <f t="shared" si="11"/>
        <v>121331</v>
      </c>
      <c r="D51" s="4"/>
      <c r="E51" s="4"/>
      <c r="F51" s="4"/>
      <c r="G51" s="4">
        <f t="shared" si="4"/>
        <v>0</v>
      </c>
      <c r="H51" s="4">
        <f t="shared" si="5"/>
        <v>0</v>
      </c>
      <c r="I51" s="4">
        <f t="shared" si="6"/>
        <v>0</v>
      </c>
      <c r="J51" s="4">
        <f t="shared" si="7"/>
        <v>0</v>
      </c>
      <c r="K51" s="4">
        <f t="shared" si="12"/>
        <v>0</v>
      </c>
      <c r="L51" s="4">
        <f t="shared" si="8"/>
        <v>0</v>
      </c>
      <c r="M51" s="4">
        <f t="shared" si="0"/>
        <v>6066.55</v>
      </c>
      <c r="N51" s="4"/>
      <c r="O51" s="4"/>
      <c r="P51" s="4"/>
      <c r="Q51" s="4"/>
      <c r="R51" s="4"/>
    </row>
    <row r="52" spans="2:18">
      <c r="B52" s="2"/>
      <c r="C52" s="3">
        <f t="shared" si="11"/>
        <v>121331</v>
      </c>
      <c r="D52" s="4"/>
      <c r="E52" s="4"/>
      <c r="F52" s="4"/>
      <c r="G52" s="4">
        <f t="shared" si="4"/>
        <v>0</v>
      </c>
      <c r="H52" s="4">
        <f t="shared" si="5"/>
        <v>0</v>
      </c>
      <c r="I52" s="4">
        <f t="shared" si="6"/>
        <v>0</v>
      </c>
      <c r="J52" s="4">
        <f t="shared" si="7"/>
        <v>0</v>
      </c>
      <c r="K52" s="4">
        <f t="shared" si="12"/>
        <v>0</v>
      </c>
      <c r="L52" s="4">
        <f t="shared" si="8"/>
        <v>0</v>
      </c>
      <c r="M52" s="4">
        <f t="shared" si="0"/>
        <v>6066.55</v>
      </c>
      <c r="N52" s="4"/>
      <c r="O52" s="4"/>
      <c r="P52" s="4"/>
      <c r="Q52" s="4"/>
      <c r="R52" s="4"/>
    </row>
    <row r="53" spans="2:18">
      <c r="B53" s="2"/>
      <c r="C53" s="3">
        <f t="shared" si="11"/>
        <v>121331</v>
      </c>
      <c r="D53" s="4"/>
      <c r="E53" s="4"/>
      <c r="F53" s="4"/>
      <c r="G53" s="4">
        <f t="shared" si="4"/>
        <v>0</v>
      </c>
      <c r="H53" s="4">
        <f t="shared" si="5"/>
        <v>0</v>
      </c>
      <c r="I53" s="4">
        <f t="shared" si="6"/>
        <v>0</v>
      </c>
      <c r="J53" s="4">
        <f t="shared" si="7"/>
        <v>0</v>
      </c>
      <c r="K53" s="4">
        <f t="shared" si="12"/>
        <v>0</v>
      </c>
      <c r="L53" s="4">
        <f t="shared" si="8"/>
        <v>0</v>
      </c>
      <c r="M53" s="4">
        <f t="shared" si="0"/>
        <v>6066.55</v>
      </c>
      <c r="N53" s="4"/>
      <c r="O53" s="4"/>
      <c r="P53" s="4"/>
      <c r="Q53" s="4"/>
      <c r="R53" s="4"/>
    </row>
    <row r="54" spans="2:18">
      <c r="B54" s="2"/>
      <c r="C54" s="3">
        <f t="shared" si="11"/>
        <v>121331</v>
      </c>
      <c r="D54" s="4"/>
      <c r="E54" s="4"/>
      <c r="F54" s="4"/>
      <c r="G54" s="4">
        <f t="shared" si="4"/>
        <v>0</v>
      </c>
      <c r="H54" s="4">
        <f t="shared" si="5"/>
        <v>0</v>
      </c>
      <c r="I54" s="4">
        <f t="shared" si="6"/>
        <v>0</v>
      </c>
      <c r="J54" s="4">
        <f t="shared" si="7"/>
        <v>0</v>
      </c>
      <c r="K54" s="4">
        <f t="shared" si="12"/>
        <v>0</v>
      </c>
      <c r="L54" s="4">
        <f t="shared" si="8"/>
        <v>0</v>
      </c>
      <c r="M54" s="4">
        <f t="shared" si="0"/>
        <v>6066.55</v>
      </c>
      <c r="N54" s="4"/>
      <c r="O54" s="4"/>
      <c r="P54" s="4"/>
      <c r="Q54" s="4"/>
      <c r="R54" s="4"/>
    </row>
    <row r="55" spans="2:18">
      <c r="B55" s="2"/>
      <c r="C55" s="3">
        <f t="shared" si="11"/>
        <v>121331</v>
      </c>
      <c r="D55" s="4"/>
      <c r="E55" s="4"/>
      <c r="F55" s="4"/>
      <c r="G55" s="4">
        <f t="shared" si="4"/>
        <v>0</v>
      </c>
      <c r="H55" s="4">
        <f t="shared" si="5"/>
        <v>0</v>
      </c>
      <c r="I55" s="4">
        <f t="shared" si="6"/>
        <v>0</v>
      </c>
      <c r="J55" s="4">
        <f t="shared" si="7"/>
        <v>0</v>
      </c>
      <c r="K55" s="4">
        <f t="shared" si="12"/>
        <v>0</v>
      </c>
      <c r="L55" s="4">
        <f t="shared" si="8"/>
        <v>0</v>
      </c>
      <c r="M55" s="4">
        <f t="shared" si="0"/>
        <v>6066.55</v>
      </c>
      <c r="N55" s="4"/>
      <c r="O55" s="4"/>
      <c r="P55" s="4"/>
      <c r="Q55" s="4"/>
      <c r="R55" s="4"/>
    </row>
    <row r="56" spans="2:18">
      <c r="B56" s="2"/>
      <c r="C56" s="3">
        <f t="shared" si="11"/>
        <v>121331</v>
      </c>
      <c r="D56" s="4"/>
      <c r="E56" s="4"/>
      <c r="F56" s="4"/>
      <c r="G56" s="4">
        <f t="shared" si="4"/>
        <v>0</v>
      </c>
      <c r="H56" s="4">
        <f t="shared" si="5"/>
        <v>0</v>
      </c>
      <c r="I56" s="4">
        <f t="shared" si="6"/>
        <v>0</v>
      </c>
      <c r="J56" s="4">
        <f t="shared" si="7"/>
        <v>0</v>
      </c>
      <c r="K56" s="4">
        <f t="shared" si="12"/>
        <v>0</v>
      </c>
      <c r="L56" s="4">
        <f t="shared" si="8"/>
        <v>0</v>
      </c>
      <c r="M56" s="4">
        <f t="shared" si="0"/>
        <v>6066.55</v>
      </c>
      <c r="N56" s="4"/>
      <c r="O56" s="4"/>
      <c r="P56" s="4"/>
      <c r="Q56" s="4"/>
      <c r="R56" s="4"/>
    </row>
    <row r="57" spans="2:18">
      <c r="B57" s="2"/>
      <c r="C57" s="3">
        <f t="shared" si="11"/>
        <v>121331</v>
      </c>
      <c r="D57" s="4"/>
      <c r="E57" s="4"/>
      <c r="F57" s="4"/>
      <c r="G57" s="4">
        <f t="shared" si="4"/>
        <v>0</v>
      </c>
      <c r="H57" s="4">
        <f t="shared" si="5"/>
        <v>0</v>
      </c>
      <c r="I57" s="4">
        <f t="shared" si="6"/>
        <v>0</v>
      </c>
      <c r="J57" s="4">
        <f t="shared" si="7"/>
        <v>0</v>
      </c>
      <c r="K57" s="4">
        <f t="shared" si="12"/>
        <v>0</v>
      </c>
      <c r="L57" s="4">
        <f t="shared" si="8"/>
        <v>0</v>
      </c>
      <c r="M57" s="4">
        <f t="shared" si="0"/>
        <v>6066.55</v>
      </c>
      <c r="N57" s="4"/>
      <c r="O57" s="4"/>
      <c r="P57" s="4"/>
      <c r="Q57" s="4"/>
      <c r="R57" s="4"/>
    </row>
    <row r="58" spans="2:18">
      <c r="B58" s="2"/>
      <c r="C58" s="3">
        <f t="shared" si="11"/>
        <v>121331</v>
      </c>
      <c r="D58" s="4"/>
      <c r="E58" s="4"/>
      <c r="F58" s="4"/>
      <c r="G58" s="4">
        <f t="shared" si="4"/>
        <v>0</v>
      </c>
      <c r="H58" s="4">
        <f t="shared" si="5"/>
        <v>0</v>
      </c>
      <c r="I58" s="4">
        <f t="shared" si="6"/>
        <v>0</v>
      </c>
      <c r="J58" s="4">
        <f t="shared" si="7"/>
        <v>0</v>
      </c>
      <c r="K58" s="4">
        <f t="shared" si="12"/>
        <v>0</v>
      </c>
      <c r="L58" s="4">
        <f t="shared" si="8"/>
        <v>0</v>
      </c>
      <c r="M58" s="4">
        <f t="shared" si="0"/>
        <v>6066.55</v>
      </c>
      <c r="N58" s="4"/>
      <c r="O58" s="4"/>
      <c r="P58" s="4"/>
      <c r="Q58" s="4"/>
      <c r="R58" s="4"/>
    </row>
    <row r="59" spans="2:18">
      <c r="B59" s="2"/>
      <c r="C59" s="3">
        <f t="shared" si="11"/>
        <v>121331</v>
      </c>
      <c r="D59" s="4"/>
      <c r="E59" s="4"/>
      <c r="F59" s="4"/>
      <c r="G59" s="4">
        <f t="shared" si="4"/>
        <v>0</v>
      </c>
      <c r="H59" s="4">
        <f t="shared" si="5"/>
        <v>0</v>
      </c>
      <c r="I59" s="4">
        <f t="shared" si="6"/>
        <v>0</v>
      </c>
      <c r="J59" s="4">
        <f t="shared" si="7"/>
        <v>0</v>
      </c>
      <c r="K59" s="4">
        <f t="shared" si="12"/>
        <v>0</v>
      </c>
      <c r="L59" s="4">
        <f t="shared" si="8"/>
        <v>0</v>
      </c>
      <c r="M59" s="4">
        <f t="shared" si="0"/>
        <v>6066.55</v>
      </c>
      <c r="N59" s="4"/>
      <c r="O59" s="4"/>
      <c r="P59" s="4"/>
      <c r="Q59" s="4"/>
      <c r="R59" s="4"/>
    </row>
    <row r="60" spans="2:18">
      <c r="B60" s="2"/>
      <c r="C60" s="3">
        <f t="shared" si="11"/>
        <v>121331</v>
      </c>
      <c r="D60" s="4"/>
      <c r="E60" s="4"/>
      <c r="F60" s="4"/>
      <c r="G60" s="4">
        <f t="shared" si="4"/>
        <v>0</v>
      </c>
      <c r="H60" s="4">
        <f t="shared" si="5"/>
        <v>0</v>
      </c>
      <c r="I60" s="4">
        <f t="shared" si="6"/>
        <v>0</v>
      </c>
      <c r="J60" s="4">
        <f t="shared" si="7"/>
        <v>0</v>
      </c>
      <c r="K60" s="4">
        <f t="shared" si="12"/>
        <v>0</v>
      </c>
      <c r="L60" s="4">
        <f t="shared" si="8"/>
        <v>0</v>
      </c>
      <c r="M60" s="4">
        <f t="shared" si="0"/>
        <v>6066.55</v>
      </c>
      <c r="N60" s="4"/>
      <c r="O60" s="4"/>
      <c r="P60" s="4"/>
      <c r="Q60" s="4"/>
      <c r="R60" s="4"/>
    </row>
    <row r="61" spans="2:18">
      <c r="B61" s="2"/>
      <c r="C61" s="3">
        <f t="shared" si="11"/>
        <v>121331</v>
      </c>
      <c r="D61" s="4"/>
      <c r="E61" s="4"/>
      <c r="F61" s="4"/>
      <c r="G61" s="4">
        <f t="shared" si="4"/>
        <v>0</v>
      </c>
      <c r="H61" s="4">
        <f t="shared" si="5"/>
        <v>0</v>
      </c>
      <c r="I61" s="4">
        <f t="shared" si="6"/>
        <v>0</v>
      </c>
      <c r="J61" s="4">
        <f t="shared" si="7"/>
        <v>0</v>
      </c>
      <c r="K61" s="4">
        <f t="shared" si="12"/>
        <v>0</v>
      </c>
      <c r="L61" s="4">
        <f t="shared" si="8"/>
        <v>0</v>
      </c>
      <c r="M61" s="4">
        <f t="shared" si="0"/>
        <v>6066.55</v>
      </c>
      <c r="N61" s="4"/>
      <c r="O61" s="4"/>
      <c r="P61" s="4"/>
      <c r="Q61" s="4"/>
      <c r="R61" s="4"/>
    </row>
    <row r="62" spans="2:18">
      <c r="B62" s="2"/>
      <c r="C62" s="3">
        <f t="shared" si="11"/>
        <v>121331</v>
      </c>
      <c r="D62" s="4"/>
      <c r="E62" s="4"/>
      <c r="F62" s="4"/>
      <c r="G62" s="4">
        <f t="shared" si="4"/>
        <v>0</v>
      </c>
      <c r="H62" s="4">
        <f t="shared" si="5"/>
        <v>0</v>
      </c>
      <c r="I62" s="4">
        <f t="shared" si="6"/>
        <v>0</v>
      </c>
      <c r="J62" s="4">
        <f t="shared" si="7"/>
        <v>0</v>
      </c>
      <c r="K62" s="4">
        <f t="shared" si="12"/>
        <v>0</v>
      </c>
      <c r="L62" s="4">
        <f t="shared" si="8"/>
        <v>0</v>
      </c>
      <c r="M62" s="4">
        <f t="shared" si="0"/>
        <v>6066.55</v>
      </c>
      <c r="N62" s="4"/>
      <c r="O62" s="4"/>
      <c r="P62" s="4"/>
      <c r="Q62" s="4"/>
      <c r="R62" s="4"/>
    </row>
    <row r="63" spans="2:18">
      <c r="B63" s="2"/>
      <c r="C63" s="3">
        <f t="shared" si="11"/>
        <v>121331</v>
      </c>
      <c r="D63" s="4"/>
      <c r="E63" s="4"/>
      <c r="F63" s="4"/>
      <c r="G63" s="4">
        <f t="shared" si="4"/>
        <v>0</v>
      </c>
      <c r="H63" s="4">
        <f t="shared" si="5"/>
        <v>0</v>
      </c>
      <c r="I63" s="4">
        <f t="shared" si="6"/>
        <v>0</v>
      </c>
      <c r="J63" s="4">
        <f t="shared" si="7"/>
        <v>0</v>
      </c>
      <c r="K63" s="4">
        <f t="shared" si="12"/>
        <v>0</v>
      </c>
      <c r="L63" s="4">
        <f t="shared" si="8"/>
        <v>0</v>
      </c>
      <c r="M63" s="4">
        <f t="shared" si="0"/>
        <v>6066.55</v>
      </c>
      <c r="N63" s="4"/>
      <c r="O63" s="4"/>
      <c r="P63" s="4"/>
      <c r="Q63" s="4"/>
      <c r="R63" s="4"/>
    </row>
    <row r="64" spans="2:18">
      <c r="B64" s="2"/>
      <c r="C64" s="3">
        <f t="shared" si="11"/>
        <v>121331</v>
      </c>
      <c r="D64" s="4"/>
      <c r="E64" s="4"/>
      <c r="F64" s="4"/>
      <c r="G64" s="4">
        <f t="shared" si="4"/>
        <v>0</v>
      </c>
      <c r="H64" s="4">
        <f t="shared" si="5"/>
        <v>0</v>
      </c>
      <c r="I64" s="4">
        <f t="shared" si="6"/>
        <v>0</v>
      </c>
      <c r="J64" s="4">
        <f t="shared" si="7"/>
        <v>0</v>
      </c>
      <c r="K64" s="4">
        <f t="shared" si="12"/>
        <v>0</v>
      </c>
      <c r="L64" s="4">
        <f t="shared" si="8"/>
        <v>0</v>
      </c>
      <c r="M64" s="4">
        <f t="shared" si="0"/>
        <v>6066.55</v>
      </c>
      <c r="N64" s="4"/>
      <c r="O64" s="4"/>
      <c r="P64" s="4"/>
      <c r="Q64" s="4"/>
      <c r="R64" s="4"/>
    </row>
    <row r="65" spans="2:18">
      <c r="B65" s="2"/>
      <c r="C65" s="3">
        <f t="shared" si="11"/>
        <v>121331</v>
      </c>
      <c r="D65" s="4"/>
      <c r="E65" s="4"/>
      <c r="F65" s="4"/>
      <c r="G65" s="4">
        <f t="shared" si="4"/>
        <v>0</v>
      </c>
      <c r="H65" s="4">
        <f t="shared" si="5"/>
        <v>0</v>
      </c>
      <c r="I65" s="4">
        <f t="shared" si="6"/>
        <v>0</v>
      </c>
      <c r="J65" s="4">
        <f t="shared" si="7"/>
        <v>0</v>
      </c>
      <c r="K65" s="4">
        <f t="shared" si="12"/>
        <v>0</v>
      </c>
      <c r="L65" s="4">
        <f t="shared" si="8"/>
        <v>0</v>
      </c>
      <c r="M65" s="4">
        <f t="shared" si="0"/>
        <v>6066.55</v>
      </c>
      <c r="N65" s="4"/>
      <c r="O65" s="4"/>
      <c r="P65" s="4"/>
      <c r="Q65" s="4"/>
      <c r="R65" s="4"/>
    </row>
    <row r="66" spans="2:18">
      <c r="B66" s="2"/>
      <c r="C66" s="3">
        <f t="shared" si="11"/>
        <v>121331</v>
      </c>
      <c r="D66" s="4"/>
      <c r="E66" s="4"/>
      <c r="F66" s="4"/>
      <c r="G66" s="4">
        <f t="shared" si="4"/>
        <v>0</v>
      </c>
      <c r="H66" s="4">
        <f t="shared" si="5"/>
        <v>0</v>
      </c>
      <c r="I66" s="4">
        <f t="shared" si="6"/>
        <v>0</v>
      </c>
      <c r="J66" s="4">
        <f t="shared" si="7"/>
        <v>0</v>
      </c>
      <c r="K66" s="4">
        <f t="shared" si="12"/>
        <v>0</v>
      </c>
      <c r="L66" s="4">
        <f t="shared" si="8"/>
        <v>0</v>
      </c>
      <c r="M66" s="4">
        <f t="shared" si="0"/>
        <v>6066.55</v>
      </c>
      <c r="N66" s="4"/>
      <c r="O66" s="4"/>
      <c r="P66" s="4"/>
      <c r="Q66" s="4"/>
      <c r="R66" s="4"/>
    </row>
    <row r="67" spans="2:18">
      <c r="B67" s="2"/>
      <c r="C67" s="3">
        <f t="shared" si="11"/>
        <v>121331</v>
      </c>
      <c r="D67" s="4"/>
      <c r="E67" s="4"/>
      <c r="F67" s="4"/>
      <c r="G67" s="4">
        <f t="shared" si="4"/>
        <v>0</v>
      </c>
      <c r="H67" s="4">
        <f t="shared" si="5"/>
        <v>0</v>
      </c>
      <c r="I67" s="4">
        <f t="shared" si="6"/>
        <v>0</v>
      </c>
      <c r="J67" s="4">
        <f t="shared" si="7"/>
        <v>0</v>
      </c>
      <c r="K67" s="4">
        <f t="shared" si="12"/>
        <v>0</v>
      </c>
      <c r="L67" s="4">
        <f t="shared" si="8"/>
        <v>0</v>
      </c>
      <c r="M67" s="4">
        <f t="shared" si="0"/>
        <v>6066.55</v>
      </c>
      <c r="N67" s="4"/>
      <c r="O67" s="4"/>
      <c r="P67" s="4"/>
      <c r="Q67" s="4"/>
      <c r="R67" s="4"/>
    </row>
    <row r="68" spans="2:18">
      <c r="B68" s="2"/>
      <c r="C68" s="3">
        <f t="shared" si="11"/>
        <v>121331</v>
      </c>
      <c r="D68" s="4"/>
      <c r="E68" s="4"/>
      <c r="F68" s="4"/>
      <c r="G68" s="4">
        <f t="shared" si="4"/>
        <v>0</v>
      </c>
      <c r="H68" s="4">
        <f t="shared" si="5"/>
        <v>0</v>
      </c>
      <c r="I68" s="4">
        <f t="shared" si="6"/>
        <v>0</v>
      </c>
      <c r="J68" s="4">
        <f t="shared" si="7"/>
        <v>0</v>
      </c>
      <c r="K68" s="4">
        <f t="shared" si="12"/>
        <v>0</v>
      </c>
      <c r="L68" s="4">
        <f t="shared" si="8"/>
        <v>0</v>
      </c>
      <c r="M68" s="4">
        <f t="shared" si="0"/>
        <v>6066.55</v>
      </c>
      <c r="N68" s="4"/>
      <c r="O68" s="4"/>
      <c r="P68" s="4"/>
      <c r="Q68" s="4"/>
      <c r="R68" s="4"/>
    </row>
    <row r="69" spans="2:18">
      <c r="B69" s="2"/>
      <c r="C69" s="3">
        <f t="shared" si="11"/>
        <v>121331</v>
      </c>
      <c r="D69" s="4"/>
      <c r="E69" s="4"/>
      <c r="F69" s="4"/>
      <c r="G69" s="4">
        <f t="shared" si="4"/>
        <v>0</v>
      </c>
      <c r="H69" s="4">
        <f t="shared" si="5"/>
        <v>0</v>
      </c>
      <c r="I69" s="4">
        <f t="shared" si="6"/>
        <v>0</v>
      </c>
      <c r="J69" s="4">
        <f t="shared" si="7"/>
        <v>0</v>
      </c>
      <c r="K69" s="4">
        <f t="shared" si="12"/>
        <v>0</v>
      </c>
      <c r="L69" s="4">
        <f t="shared" si="8"/>
        <v>0</v>
      </c>
      <c r="M69" s="4">
        <f t="shared" si="0"/>
        <v>6066.55</v>
      </c>
      <c r="N69" s="4"/>
      <c r="O69" s="4"/>
      <c r="P69" s="4"/>
      <c r="Q69" s="4"/>
      <c r="R69" s="4"/>
    </row>
    <row r="70" spans="2:18">
      <c r="B70" s="2"/>
      <c r="C70" s="3">
        <f t="shared" si="11"/>
        <v>121331</v>
      </c>
      <c r="D70" s="4"/>
      <c r="E70" s="4"/>
      <c r="F70" s="4"/>
      <c r="G70" s="4">
        <f t="shared" si="4"/>
        <v>0</v>
      </c>
      <c r="H70" s="4">
        <f t="shared" si="5"/>
        <v>0</v>
      </c>
      <c r="I70" s="4">
        <f t="shared" si="6"/>
        <v>0</v>
      </c>
      <c r="J70" s="4">
        <f t="shared" si="7"/>
        <v>0</v>
      </c>
      <c r="K70" s="4">
        <f t="shared" si="12"/>
        <v>0</v>
      </c>
      <c r="L70" s="4">
        <f t="shared" si="8"/>
        <v>0</v>
      </c>
      <c r="M70" s="4">
        <f t="shared" si="0"/>
        <v>6066.55</v>
      </c>
      <c r="N70" s="4"/>
      <c r="O70" s="4"/>
      <c r="P70" s="4"/>
      <c r="Q70" s="4"/>
      <c r="R70" s="4"/>
    </row>
    <row r="71" spans="2:18">
      <c r="B71" s="2"/>
      <c r="C71" s="3">
        <f t="shared" si="11"/>
        <v>121331</v>
      </c>
      <c r="D71" s="4"/>
      <c r="E71" s="4"/>
      <c r="F71" s="4"/>
      <c r="G71" s="4">
        <f t="shared" si="4"/>
        <v>0</v>
      </c>
      <c r="H71" s="4">
        <f t="shared" si="5"/>
        <v>0</v>
      </c>
      <c r="I71" s="4">
        <f t="shared" si="6"/>
        <v>0</v>
      </c>
      <c r="J71" s="4">
        <f t="shared" si="7"/>
        <v>0</v>
      </c>
      <c r="K71" s="4">
        <f t="shared" si="12"/>
        <v>0</v>
      </c>
      <c r="L71" s="4">
        <f t="shared" si="8"/>
        <v>0</v>
      </c>
      <c r="M71" s="4">
        <f t="shared" si="0"/>
        <v>6066.55</v>
      </c>
      <c r="N71" s="4"/>
      <c r="O71" s="4"/>
      <c r="P71" s="4"/>
      <c r="Q71" s="4"/>
      <c r="R71" s="4"/>
    </row>
    <row r="72" spans="2:18">
      <c r="B72" s="2"/>
      <c r="C72" s="3">
        <f t="shared" si="11"/>
        <v>121331</v>
      </c>
      <c r="D72" s="4"/>
      <c r="E72" s="4"/>
      <c r="F72" s="4"/>
      <c r="G72" s="4">
        <f t="shared" si="4"/>
        <v>0</v>
      </c>
      <c r="H72" s="4">
        <f t="shared" si="5"/>
        <v>0</v>
      </c>
      <c r="I72" s="4">
        <f t="shared" si="6"/>
        <v>0</v>
      </c>
      <c r="J72" s="4">
        <f t="shared" si="7"/>
        <v>0</v>
      </c>
      <c r="K72" s="4">
        <f t="shared" si="12"/>
        <v>0</v>
      </c>
      <c r="L72" s="4">
        <f t="shared" si="8"/>
        <v>0</v>
      </c>
      <c r="M72" s="4">
        <f t="shared" ref="M72:M100" si="13">+$C$3*$M$4</f>
        <v>6066.55</v>
      </c>
      <c r="N72" s="4"/>
      <c r="O72" s="4"/>
      <c r="P72" s="4"/>
      <c r="Q72" s="4"/>
      <c r="R72" s="4"/>
    </row>
    <row r="73" spans="2:18">
      <c r="B73" s="2"/>
      <c r="C73" s="3">
        <f t="shared" si="11"/>
        <v>121331</v>
      </c>
      <c r="E73" s="4"/>
      <c r="F73" s="4"/>
      <c r="G73" s="4">
        <f t="shared" ref="G73:G100" si="14">IF(F73&gt;E73,E73,F73)</f>
        <v>0</v>
      </c>
      <c r="H73" s="4">
        <f t="shared" ref="H73:H100" si="15">IF(F73&gt;E73,F73-E73,0)</f>
        <v>0</v>
      </c>
      <c r="I73" s="4">
        <f t="shared" ref="I73:I100" si="16">+E73*$I$4</f>
        <v>0</v>
      </c>
      <c r="J73" s="4">
        <f t="shared" ref="J73:J100" si="17">+E73-F73</f>
        <v>0</v>
      </c>
      <c r="K73" s="4">
        <f t="shared" si="12"/>
        <v>0</v>
      </c>
      <c r="L73" s="4">
        <f t="shared" ref="L73:L100" si="18">ABS(K73)</f>
        <v>0</v>
      </c>
      <c r="M73" s="4">
        <f t="shared" si="13"/>
        <v>6066.55</v>
      </c>
    </row>
    <row r="74" spans="2:18">
      <c r="B74" s="2"/>
      <c r="C74" s="3">
        <f t="shared" ref="C74:C100" si="19">C73</f>
        <v>121331</v>
      </c>
      <c r="E74" s="4"/>
      <c r="F74" s="4"/>
      <c r="G74" s="4">
        <f t="shared" si="14"/>
        <v>0</v>
      </c>
      <c r="H74" s="4">
        <f t="shared" si="15"/>
        <v>0</v>
      </c>
      <c r="I74" s="4">
        <f t="shared" si="16"/>
        <v>0</v>
      </c>
      <c r="J74" s="4">
        <f t="shared" si="17"/>
        <v>0</v>
      </c>
      <c r="K74" s="4">
        <f t="shared" ref="K74:K100" si="20">IF(ABS(J74)&lt;I74,0,I74-ABS(J74))</f>
        <v>0</v>
      </c>
      <c r="L74" s="4">
        <f t="shared" si="18"/>
        <v>0</v>
      </c>
      <c r="M74" s="4">
        <f t="shared" si="13"/>
        <v>6066.55</v>
      </c>
    </row>
    <row r="75" spans="2:18">
      <c r="B75" s="2"/>
      <c r="C75" s="3">
        <f t="shared" si="19"/>
        <v>121331</v>
      </c>
      <c r="E75" s="4"/>
      <c r="F75" s="4"/>
      <c r="G75" s="4">
        <f t="shared" si="14"/>
        <v>0</v>
      </c>
      <c r="H75" s="4">
        <f t="shared" si="15"/>
        <v>0</v>
      </c>
      <c r="I75" s="4">
        <f t="shared" si="16"/>
        <v>0</v>
      </c>
      <c r="J75" s="4">
        <f t="shared" si="17"/>
        <v>0</v>
      </c>
      <c r="K75" s="4">
        <f t="shared" si="20"/>
        <v>0</v>
      </c>
      <c r="L75" s="4">
        <f t="shared" si="18"/>
        <v>0</v>
      </c>
      <c r="M75" s="4">
        <f t="shared" si="13"/>
        <v>6066.55</v>
      </c>
    </row>
    <row r="76" spans="2:18">
      <c r="B76" s="2"/>
      <c r="C76" s="3">
        <f t="shared" si="19"/>
        <v>121331</v>
      </c>
      <c r="E76" s="4"/>
      <c r="F76" s="4"/>
      <c r="G76" s="4">
        <f t="shared" si="14"/>
        <v>0</v>
      </c>
      <c r="H76" s="4">
        <f t="shared" si="15"/>
        <v>0</v>
      </c>
      <c r="I76" s="4">
        <f t="shared" si="16"/>
        <v>0</v>
      </c>
      <c r="J76" s="4">
        <f t="shared" si="17"/>
        <v>0</v>
      </c>
      <c r="K76" s="4">
        <f t="shared" si="20"/>
        <v>0</v>
      </c>
      <c r="L76" s="4">
        <f t="shared" si="18"/>
        <v>0</v>
      </c>
      <c r="M76" s="4">
        <f t="shared" si="13"/>
        <v>6066.55</v>
      </c>
    </row>
    <row r="77" spans="2:18">
      <c r="B77" s="2"/>
      <c r="C77" s="3">
        <f t="shared" si="19"/>
        <v>121331</v>
      </c>
      <c r="E77" s="4"/>
      <c r="F77" s="4"/>
      <c r="G77" s="4">
        <f t="shared" si="14"/>
        <v>0</v>
      </c>
      <c r="H77" s="4">
        <f t="shared" si="15"/>
        <v>0</v>
      </c>
      <c r="I77" s="4">
        <f t="shared" si="16"/>
        <v>0</v>
      </c>
      <c r="J77" s="4">
        <f t="shared" si="17"/>
        <v>0</v>
      </c>
      <c r="K77" s="4">
        <f t="shared" si="20"/>
        <v>0</v>
      </c>
      <c r="L77" s="4">
        <f t="shared" si="18"/>
        <v>0</v>
      </c>
      <c r="M77" s="4">
        <f t="shared" si="13"/>
        <v>6066.55</v>
      </c>
    </row>
    <row r="78" spans="2:18">
      <c r="B78" s="2"/>
      <c r="C78" s="3">
        <f t="shared" si="19"/>
        <v>121331</v>
      </c>
      <c r="E78" s="4"/>
      <c r="F78" s="4"/>
      <c r="G78" s="4">
        <f t="shared" si="14"/>
        <v>0</v>
      </c>
      <c r="H78" s="4">
        <f t="shared" si="15"/>
        <v>0</v>
      </c>
      <c r="I78" s="4">
        <f t="shared" si="16"/>
        <v>0</v>
      </c>
      <c r="J78" s="4">
        <f t="shared" si="17"/>
        <v>0</v>
      </c>
      <c r="K78" s="4">
        <f t="shared" si="20"/>
        <v>0</v>
      </c>
      <c r="L78" s="4">
        <f t="shared" si="18"/>
        <v>0</v>
      </c>
      <c r="M78" s="4">
        <f t="shared" si="13"/>
        <v>6066.55</v>
      </c>
    </row>
    <row r="79" spans="2:18">
      <c r="B79" s="2"/>
      <c r="C79" s="3">
        <f t="shared" si="19"/>
        <v>121331</v>
      </c>
      <c r="E79" s="4"/>
      <c r="F79" s="4"/>
      <c r="G79" s="4">
        <f t="shared" si="14"/>
        <v>0</v>
      </c>
      <c r="H79" s="4">
        <f t="shared" si="15"/>
        <v>0</v>
      </c>
      <c r="I79" s="4">
        <f t="shared" si="16"/>
        <v>0</v>
      </c>
      <c r="J79" s="4">
        <f t="shared" si="17"/>
        <v>0</v>
      </c>
      <c r="K79" s="4">
        <f t="shared" si="20"/>
        <v>0</v>
      </c>
      <c r="L79" s="4">
        <f t="shared" si="18"/>
        <v>0</v>
      </c>
      <c r="M79" s="4">
        <f t="shared" si="13"/>
        <v>6066.55</v>
      </c>
    </row>
    <row r="80" spans="2:18">
      <c r="B80" s="2"/>
      <c r="C80" s="3">
        <f t="shared" si="19"/>
        <v>121331</v>
      </c>
      <c r="E80" s="4"/>
      <c r="F80" s="4"/>
      <c r="G80" s="4">
        <f t="shared" si="14"/>
        <v>0</v>
      </c>
      <c r="H80" s="4">
        <f t="shared" si="15"/>
        <v>0</v>
      </c>
      <c r="I80" s="4">
        <f t="shared" si="16"/>
        <v>0</v>
      </c>
      <c r="J80" s="4">
        <f t="shared" si="17"/>
        <v>0</v>
      </c>
      <c r="K80" s="4">
        <f t="shared" si="20"/>
        <v>0</v>
      </c>
      <c r="L80" s="4">
        <f t="shared" si="18"/>
        <v>0</v>
      </c>
      <c r="M80" s="4">
        <f t="shared" si="13"/>
        <v>6066.55</v>
      </c>
    </row>
    <row r="81" spans="2:13">
      <c r="B81" s="2"/>
      <c r="C81" s="3">
        <f t="shared" si="19"/>
        <v>121331</v>
      </c>
      <c r="E81" s="4"/>
      <c r="F81" s="4"/>
      <c r="G81" s="4">
        <f t="shared" si="14"/>
        <v>0</v>
      </c>
      <c r="H81" s="4">
        <f t="shared" si="15"/>
        <v>0</v>
      </c>
      <c r="I81" s="4">
        <f t="shared" si="16"/>
        <v>0</v>
      </c>
      <c r="J81" s="4">
        <f t="shared" si="17"/>
        <v>0</v>
      </c>
      <c r="K81" s="4">
        <f t="shared" si="20"/>
        <v>0</v>
      </c>
      <c r="L81" s="4">
        <f t="shared" si="18"/>
        <v>0</v>
      </c>
      <c r="M81" s="4">
        <f t="shared" si="13"/>
        <v>6066.55</v>
      </c>
    </row>
    <row r="82" spans="2:13">
      <c r="B82" s="2"/>
      <c r="C82" s="3">
        <f t="shared" si="19"/>
        <v>121331</v>
      </c>
      <c r="E82" s="4"/>
      <c r="F82" s="4"/>
      <c r="G82" s="4">
        <f t="shared" si="14"/>
        <v>0</v>
      </c>
      <c r="H82" s="4">
        <f t="shared" si="15"/>
        <v>0</v>
      </c>
      <c r="I82" s="4">
        <f t="shared" si="16"/>
        <v>0</v>
      </c>
      <c r="J82" s="4">
        <f t="shared" si="17"/>
        <v>0</v>
      </c>
      <c r="K82" s="4">
        <f t="shared" si="20"/>
        <v>0</v>
      </c>
      <c r="L82" s="4">
        <f t="shared" si="18"/>
        <v>0</v>
      </c>
      <c r="M82" s="4">
        <f t="shared" si="13"/>
        <v>6066.55</v>
      </c>
    </row>
    <row r="83" spans="2:13">
      <c r="B83" s="2"/>
      <c r="C83" s="3">
        <f t="shared" si="19"/>
        <v>121331</v>
      </c>
      <c r="E83" s="4"/>
      <c r="F83" s="4"/>
      <c r="G83" s="4">
        <f t="shared" si="14"/>
        <v>0</v>
      </c>
      <c r="H83" s="4">
        <f t="shared" si="15"/>
        <v>0</v>
      </c>
      <c r="I83" s="4">
        <f t="shared" si="16"/>
        <v>0</v>
      </c>
      <c r="J83" s="4">
        <f t="shared" si="17"/>
        <v>0</v>
      </c>
      <c r="K83" s="4">
        <f t="shared" si="20"/>
        <v>0</v>
      </c>
      <c r="L83" s="4">
        <f t="shared" si="18"/>
        <v>0</v>
      </c>
      <c r="M83" s="4">
        <f t="shared" si="13"/>
        <v>6066.55</v>
      </c>
    </row>
    <row r="84" spans="2:13">
      <c r="B84" s="2"/>
      <c r="C84" s="3">
        <f t="shared" si="19"/>
        <v>121331</v>
      </c>
      <c r="E84" s="4"/>
      <c r="F84" s="4"/>
      <c r="G84" s="4">
        <f t="shared" si="14"/>
        <v>0</v>
      </c>
      <c r="H84" s="4">
        <f t="shared" si="15"/>
        <v>0</v>
      </c>
      <c r="I84" s="4">
        <f t="shared" si="16"/>
        <v>0</v>
      </c>
      <c r="J84" s="4">
        <f t="shared" si="17"/>
        <v>0</v>
      </c>
      <c r="K84" s="4">
        <f t="shared" si="20"/>
        <v>0</v>
      </c>
      <c r="L84" s="4">
        <f t="shared" si="18"/>
        <v>0</v>
      </c>
      <c r="M84" s="4">
        <f t="shared" si="13"/>
        <v>6066.55</v>
      </c>
    </row>
    <row r="85" spans="2:13">
      <c r="B85" s="2"/>
      <c r="C85" s="3">
        <f t="shared" si="19"/>
        <v>121331</v>
      </c>
      <c r="E85" s="4"/>
      <c r="F85" s="4"/>
      <c r="G85" s="4">
        <f t="shared" si="14"/>
        <v>0</v>
      </c>
      <c r="H85" s="4">
        <f t="shared" si="15"/>
        <v>0</v>
      </c>
      <c r="I85" s="4">
        <f t="shared" si="16"/>
        <v>0</v>
      </c>
      <c r="J85" s="4">
        <f t="shared" si="17"/>
        <v>0</v>
      </c>
      <c r="K85" s="4">
        <f t="shared" si="20"/>
        <v>0</v>
      </c>
      <c r="L85" s="4">
        <f t="shared" si="18"/>
        <v>0</v>
      </c>
      <c r="M85" s="4">
        <f t="shared" si="13"/>
        <v>6066.55</v>
      </c>
    </row>
    <row r="86" spans="2:13">
      <c r="B86" s="2"/>
      <c r="C86" s="3">
        <f t="shared" si="19"/>
        <v>121331</v>
      </c>
      <c r="E86" s="4"/>
      <c r="F86" s="4"/>
      <c r="G86" s="4">
        <f t="shared" si="14"/>
        <v>0</v>
      </c>
      <c r="H86" s="4">
        <f t="shared" si="15"/>
        <v>0</v>
      </c>
      <c r="I86" s="4">
        <f t="shared" si="16"/>
        <v>0</v>
      </c>
      <c r="J86" s="4">
        <f t="shared" si="17"/>
        <v>0</v>
      </c>
      <c r="K86" s="4">
        <f t="shared" si="20"/>
        <v>0</v>
      </c>
      <c r="L86" s="4">
        <f t="shared" si="18"/>
        <v>0</v>
      </c>
      <c r="M86" s="4">
        <f t="shared" si="13"/>
        <v>6066.55</v>
      </c>
    </row>
    <row r="87" spans="2:13">
      <c r="B87" s="2"/>
      <c r="C87" s="3">
        <f t="shared" si="19"/>
        <v>121331</v>
      </c>
      <c r="E87" s="4"/>
      <c r="F87" s="4"/>
      <c r="G87" s="4">
        <f t="shared" si="14"/>
        <v>0</v>
      </c>
      <c r="H87" s="4">
        <f t="shared" si="15"/>
        <v>0</v>
      </c>
      <c r="I87" s="4">
        <f t="shared" si="16"/>
        <v>0</v>
      </c>
      <c r="J87" s="4">
        <f t="shared" si="17"/>
        <v>0</v>
      </c>
      <c r="K87" s="4">
        <f t="shared" si="20"/>
        <v>0</v>
      </c>
      <c r="L87" s="4">
        <f t="shared" si="18"/>
        <v>0</v>
      </c>
      <c r="M87" s="4">
        <f t="shared" si="13"/>
        <v>6066.55</v>
      </c>
    </row>
    <row r="88" spans="2:13">
      <c r="B88" s="2"/>
      <c r="C88" s="3">
        <f t="shared" si="19"/>
        <v>121331</v>
      </c>
      <c r="E88" s="4"/>
      <c r="F88" s="4"/>
      <c r="G88" s="4">
        <f t="shared" si="14"/>
        <v>0</v>
      </c>
      <c r="H88" s="4">
        <f t="shared" si="15"/>
        <v>0</v>
      </c>
      <c r="I88" s="4">
        <f t="shared" si="16"/>
        <v>0</v>
      </c>
      <c r="J88" s="4">
        <f t="shared" si="17"/>
        <v>0</v>
      </c>
      <c r="K88" s="4">
        <f t="shared" si="20"/>
        <v>0</v>
      </c>
      <c r="L88" s="4">
        <f t="shared" si="18"/>
        <v>0</v>
      </c>
      <c r="M88" s="4">
        <f t="shared" si="13"/>
        <v>6066.55</v>
      </c>
    </row>
    <row r="89" spans="2:13">
      <c r="B89" s="2"/>
      <c r="C89" s="3">
        <f t="shared" si="19"/>
        <v>121331</v>
      </c>
      <c r="E89" s="4"/>
      <c r="F89" s="4"/>
      <c r="G89" s="4">
        <f t="shared" si="14"/>
        <v>0</v>
      </c>
      <c r="H89" s="4">
        <f t="shared" si="15"/>
        <v>0</v>
      </c>
      <c r="I89" s="4">
        <f t="shared" si="16"/>
        <v>0</v>
      </c>
      <c r="J89" s="4">
        <f t="shared" si="17"/>
        <v>0</v>
      </c>
      <c r="K89" s="4">
        <f t="shared" si="20"/>
        <v>0</v>
      </c>
      <c r="L89" s="4">
        <f t="shared" si="18"/>
        <v>0</v>
      </c>
      <c r="M89" s="4">
        <f t="shared" si="13"/>
        <v>6066.55</v>
      </c>
    </row>
    <row r="90" spans="2:13">
      <c r="B90" s="2"/>
      <c r="C90" s="3">
        <f t="shared" si="19"/>
        <v>121331</v>
      </c>
      <c r="E90" s="4"/>
      <c r="F90" s="4"/>
      <c r="G90" s="4">
        <f t="shared" si="14"/>
        <v>0</v>
      </c>
      <c r="H90" s="4">
        <f t="shared" si="15"/>
        <v>0</v>
      </c>
      <c r="I90" s="4">
        <f t="shared" si="16"/>
        <v>0</v>
      </c>
      <c r="J90" s="4">
        <f t="shared" si="17"/>
        <v>0</v>
      </c>
      <c r="K90" s="4">
        <f t="shared" si="20"/>
        <v>0</v>
      </c>
      <c r="L90" s="4">
        <f t="shared" si="18"/>
        <v>0</v>
      </c>
      <c r="M90" s="4">
        <f t="shared" si="13"/>
        <v>6066.55</v>
      </c>
    </row>
    <row r="91" spans="2:13">
      <c r="B91" s="2"/>
      <c r="C91" s="3">
        <f t="shared" si="19"/>
        <v>121331</v>
      </c>
      <c r="E91" s="4"/>
      <c r="F91" s="4"/>
      <c r="G91" s="4">
        <f t="shared" si="14"/>
        <v>0</v>
      </c>
      <c r="H91" s="4">
        <f t="shared" si="15"/>
        <v>0</v>
      </c>
      <c r="I91" s="4">
        <f t="shared" si="16"/>
        <v>0</v>
      </c>
      <c r="J91" s="4">
        <f t="shared" si="17"/>
        <v>0</v>
      </c>
      <c r="K91" s="4">
        <f t="shared" si="20"/>
        <v>0</v>
      </c>
      <c r="L91" s="4">
        <f t="shared" si="18"/>
        <v>0</v>
      </c>
      <c r="M91" s="4">
        <f t="shared" si="13"/>
        <v>6066.55</v>
      </c>
    </row>
    <row r="92" spans="2:13">
      <c r="B92" s="2"/>
      <c r="C92" s="3">
        <f t="shared" si="19"/>
        <v>121331</v>
      </c>
      <c r="E92" s="4"/>
      <c r="F92" s="4"/>
      <c r="G92" s="4">
        <f t="shared" si="14"/>
        <v>0</v>
      </c>
      <c r="H92" s="4">
        <f t="shared" si="15"/>
        <v>0</v>
      </c>
      <c r="I92" s="4">
        <f t="shared" si="16"/>
        <v>0</v>
      </c>
      <c r="J92" s="4">
        <f t="shared" si="17"/>
        <v>0</v>
      </c>
      <c r="K92" s="4">
        <f t="shared" si="20"/>
        <v>0</v>
      </c>
      <c r="L92" s="4">
        <f t="shared" si="18"/>
        <v>0</v>
      </c>
      <c r="M92" s="4">
        <f t="shared" si="13"/>
        <v>6066.55</v>
      </c>
    </row>
    <row r="93" spans="2:13">
      <c r="B93" s="2"/>
      <c r="C93" s="3">
        <f t="shared" si="19"/>
        <v>121331</v>
      </c>
      <c r="E93" s="4"/>
      <c r="F93" s="4"/>
      <c r="G93" s="4">
        <f t="shared" si="14"/>
        <v>0</v>
      </c>
      <c r="H93" s="4">
        <f t="shared" si="15"/>
        <v>0</v>
      </c>
      <c r="I93" s="4">
        <f t="shared" si="16"/>
        <v>0</v>
      </c>
      <c r="J93" s="4">
        <f t="shared" si="17"/>
        <v>0</v>
      </c>
      <c r="K93" s="4">
        <f t="shared" si="20"/>
        <v>0</v>
      </c>
      <c r="L93" s="4">
        <f t="shared" si="18"/>
        <v>0</v>
      </c>
      <c r="M93" s="4">
        <f t="shared" si="13"/>
        <v>6066.55</v>
      </c>
    </row>
    <row r="94" spans="2:13">
      <c r="B94" s="2"/>
      <c r="C94" s="3">
        <f t="shared" si="19"/>
        <v>121331</v>
      </c>
      <c r="E94" s="4"/>
      <c r="F94" s="4"/>
      <c r="G94" s="4">
        <f t="shared" si="14"/>
        <v>0</v>
      </c>
      <c r="H94" s="4">
        <f t="shared" si="15"/>
        <v>0</v>
      </c>
      <c r="I94" s="4">
        <f t="shared" si="16"/>
        <v>0</v>
      </c>
      <c r="J94" s="4">
        <f t="shared" si="17"/>
        <v>0</v>
      </c>
      <c r="K94" s="4">
        <f t="shared" si="20"/>
        <v>0</v>
      </c>
      <c r="L94" s="4">
        <f t="shared" si="18"/>
        <v>0</v>
      </c>
      <c r="M94" s="4">
        <f t="shared" si="13"/>
        <v>6066.55</v>
      </c>
    </row>
    <row r="95" spans="2:13">
      <c r="B95" s="2"/>
      <c r="C95" s="3">
        <f t="shared" si="19"/>
        <v>121331</v>
      </c>
      <c r="E95" s="4"/>
      <c r="F95" s="4"/>
      <c r="G95" s="4">
        <f t="shared" si="14"/>
        <v>0</v>
      </c>
      <c r="H95" s="4">
        <f t="shared" si="15"/>
        <v>0</v>
      </c>
      <c r="I95" s="4">
        <f t="shared" si="16"/>
        <v>0</v>
      </c>
      <c r="J95" s="4">
        <f t="shared" si="17"/>
        <v>0</v>
      </c>
      <c r="K95" s="4">
        <f t="shared" si="20"/>
        <v>0</v>
      </c>
      <c r="L95" s="4">
        <f t="shared" si="18"/>
        <v>0</v>
      </c>
      <c r="M95" s="4">
        <f t="shared" si="13"/>
        <v>6066.55</v>
      </c>
    </row>
    <row r="96" spans="2:13">
      <c r="B96" s="2"/>
      <c r="C96" s="3">
        <f t="shared" si="19"/>
        <v>121331</v>
      </c>
      <c r="E96" s="4"/>
      <c r="F96" s="4"/>
      <c r="G96" s="4">
        <f t="shared" si="14"/>
        <v>0</v>
      </c>
      <c r="H96" s="4">
        <f t="shared" si="15"/>
        <v>0</v>
      </c>
      <c r="I96" s="4">
        <f t="shared" si="16"/>
        <v>0</v>
      </c>
      <c r="J96" s="4">
        <f t="shared" si="17"/>
        <v>0</v>
      </c>
      <c r="K96" s="4">
        <f t="shared" si="20"/>
        <v>0</v>
      </c>
      <c r="L96" s="4">
        <f t="shared" si="18"/>
        <v>0</v>
      </c>
      <c r="M96" s="4">
        <f t="shared" si="13"/>
        <v>6066.55</v>
      </c>
    </row>
    <row r="97" spans="2:18">
      <c r="B97" s="2"/>
      <c r="C97" s="3">
        <f t="shared" si="19"/>
        <v>121331</v>
      </c>
      <c r="E97" s="4"/>
      <c r="F97" s="4"/>
      <c r="G97" s="4">
        <f t="shared" si="14"/>
        <v>0</v>
      </c>
      <c r="H97" s="4">
        <f t="shared" si="15"/>
        <v>0</v>
      </c>
      <c r="I97" s="4">
        <f t="shared" si="16"/>
        <v>0</v>
      </c>
      <c r="J97" s="4">
        <f t="shared" si="17"/>
        <v>0</v>
      </c>
      <c r="K97" s="4">
        <f t="shared" si="20"/>
        <v>0</v>
      </c>
      <c r="L97" s="4">
        <f t="shared" si="18"/>
        <v>0</v>
      </c>
      <c r="M97" s="4">
        <f t="shared" si="13"/>
        <v>6066.55</v>
      </c>
    </row>
    <row r="98" spans="2:18">
      <c r="B98" s="2"/>
      <c r="C98" s="3">
        <f t="shared" si="19"/>
        <v>121331</v>
      </c>
      <c r="E98" s="4"/>
      <c r="F98" s="4"/>
      <c r="G98" s="4">
        <f t="shared" si="14"/>
        <v>0</v>
      </c>
      <c r="H98" s="4">
        <f t="shared" si="15"/>
        <v>0</v>
      </c>
      <c r="I98" s="4">
        <f t="shared" si="16"/>
        <v>0</v>
      </c>
      <c r="J98" s="4">
        <f t="shared" si="17"/>
        <v>0</v>
      </c>
      <c r="K98" s="4">
        <f t="shared" si="20"/>
        <v>0</v>
      </c>
      <c r="L98" s="4">
        <f t="shared" si="18"/>
        <v>0</v>
      </c>
      <c r="M98" s="4">
        <f t="shared" si="13"/>
        <v>6066.55</v>
      </c>
    </row>
    <row r="99" spans="2:18">
      <c r="B99" s="2"/>
      <c r="C99" s="3">
        <f t="shared" si="19"/>
        <v>121331</v>
      </c>
      <c r="E99" s="4"/>
      <c r="F99" s="4"/>
      <c r="G99" s="4">
        <f t="shared" si="14"/>
        <v>0</v>
      </c>
      <c r="H99" s="4">
        <f t="shared" si="15"/>
        <v>0</v>
      </c>
      <c r="I99" s="4">
        <f t="shared" si="16"/>
        <v>0</v>
      </c>
      <c r="J99" s="4">
        <f t="shared" si="17"/>
        <v>0</v>
      </c>
      <c r="K99" s="4">
        <f t="shared" si="20"/>
        <v>0</v>
      </c>
      <c r="L99" s="4">
        <f t="shared" si="18"/>
        <v>0</v>
      </c>
      <c r="M99" s="4">
        <f t="shared" si="13"/>
        <v>6066.55</v>
      </c>
    </row>
    <row r="100" spans="2:18">
      <c r="B100" s="2"/>
      <c r="C100" s="3">
        <f t="shared" si="19"/>
        <v>121331</v>
      </c>
      <c r="E100" s="4"/>
      <c r="F100" s="4"/>
      <c r="G100" s="4">
        <f t="shared" si="14"/>
        <v>0</v>
      </c>
      <c r="H100" s="4">
        <f t="shared" si="15"/>
        <v>0</v>
      </c>
      <c r="I100" s="4">
        <f t="shared" si="16"/>
        <v>0</v>
      </c>
      <c r="J100" s="4">
        <f t="shared" si="17"/>
        <v>0</v>
      </c>
      <c r="K100" s="4">
        <f t="shared" si="20"/>
        <v>0</v>
      </c>
      <c r="L100" s="4">
        <f t="shared" si="18"/>
        <v>0</v>
      </c>
      <c r="M100" s="4">
        <f t="shared" si="13"/>
        <v>6066.55</v>
      </c>
    </row>
    <row r="101" spans="2:18">
      <c r="D101" s="5">
        <f>SUM(D8:D100)</f>
        <v>0</v>
      </c>
      <c r="E101" s="5">
        <f t="shared" ref="E101:H101" si="21">SUM(E8:E100)</f>
        <v>3159448.4120000009</v>
      </c>
      <c r="F101" s="5">
        <f t="shared" si="21"/>
        <v>3148354.8719999995</v>
      </c>
      <c r="G101" s="5">
        <f t="shared" si="21"/>
        <v>3095765.4190000002</v>
      </c>
      <c r="H101" s="5">
        <f t="shared" si="21"/>
        <v>52589.452999999849</v>
      </c>
      <c r="I101" s="5"/>
      <c r="J101" s="5"/>
      <c r="K101" s="5"/>
      <c r="L101" s="5">
        <f t="shared" ref="L101" si="22">SUM(L8:L100)</f>
        <v>0</v>
      </c>
      <c r="N101" s="5">
        <f t="shared" ref="N101:O101" si="23">SUM(N8:N100)</f>
        <v>11093.540000000299</v>
      </c>
      <c r="O101" s="5">
        <f t="shared" si="23"/>
        <v>-34571.623999999974</v>
      </c>
      <c r="Q101" s="5">
        <f t="shared" ref="Q101:R101" si="24">SUM(Q8:Q100)</f>
        <v>11093.540000000299</v>
      </c>
      <c r="R101" s="5">
        <f t="shared" si="24"/>
        <v>-18712.706999999988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1"/>
  <sheetViews>
    <sheetView zoomScale="90" zoomScaleNormal="90" workbookViewId="0">
      <pane ySplit="7" topLeftCell="A8" activePane="bottomLeft" state="frozen"/>
      <selection activeCell="E8" sqref="E8:E10"/>
      <selection pane="bottomLeft" activeCell="I8" sqref="I8"/>
    </sheetView>
  </sheetViews>
  <sheetFormatPr baseColWidth="10" defaultRowHeight="15"/>
  <cols>
    <col min="1" max="1" width="3.7109375" customWidth="1"/>
    <col min="3" max="3" width="13.28515625" bestFit="1" customWidth="1"/>
    <col min="4" max="4" width="0" hidden="1" customWidth="1"/>
    <col min="5" max="6" width="13.5703125" bestFit="1" customWidth="1"/>
    <col min="7" max="12" width="13.5703125" customWidth="1"/>
    <col min="13" max="13" width="10.7109375" hidden="1" customWidth="1"/>
    <col min="14" max="14" width="12.28515625" hidden="1" customWidth="1"/>
    <col min="15" max="15" width="13.140625" hidden="1" customWidth="1"/>
    <col min="16" max="17" width="0" hidden="1" customWidth="1"/>
    <col min="18" max="18" width="13.140625" hidden="1" customWidth="1"/>
  </cols>
  <sheetData>
    <row r="2" spans="2:18">
      <c r="B2" t="s">
        <v>19</v>
      </c>
      <c r="M2" t="s">
        <v>13</v>
      </c>
      <c r="P2" t="s">
        <v>13</v>
      </c>
    </row>
    <row r="3" spans="2:18">
      <c r="B3" t="s">
        <v>1</v>
      </c>
      <c r="C3" s="1">
        <v>121331</v>
      </c>
      <c r="M3" s="6" t="s">
        <v>12</v>
      </c>
      <c r="P3" s="6" t="s">
        <v>14</v>
      </c>
    </row>
    <row r="4" spans="2:18">
      <c r="B4" t="s">
        <v>2</v>
      </c>
      <c r="C4" t="s">
        <v>21</v>
      </c>
      <c r="D4" t="s">
        <v>20</v>
      </c>
      <c r="I4">
        <v>0.15</v>
      </c>
      <c r="M4">
        <v>0.05</v>
      </c>
      <c r="P4">
        <v>7.0000000000000007E-2</v>
      </c>
    </row>
    <row r="5" spans="2:18">
      <c r="B5" t="s">
        <v>3</v>
      </c>
      <c r="C5" t="s">
        <v>22</v>
      </c>
      <c r="D5" t="s">
        <v>23</v>
      </c>
    </row>
    <row r="7" spans="2:18" s="9" customFormat="1" ht="45" customHeight="1">
      <c r="B7" s="9" t="s">
        <v>8</v>
      </c>
      <c r="C7" s="9" t="s">
        <v>1</v>
      </c>
      <c r="D7" s="9" t="s">
        <v>9</v>
      </c>
      <c r="E7" s="9" t="s">
        <v>10</v>
      </c>
      <c r="F7" s="9" t="s">
        <v>11</v>
      </c>
      <c r="G7" s="9" t="s">
        <v>24</v>
      </c>
      <c r="H7" s="9" t="s">
        <v>25</v>
      </c>
      <c r="I7" s="9" t="s">
        <v>33</v>
      </c>
      <c r="J7" s="9" t="s">
        <v>26</v>
      </c>
      <c r="K7" s="9" t="s">
        <v>18</v>
      </c>
      <c r="L7" s="9" t="s">
        <v>27</v>
      </c>
      <c r="M7" s="9" t="s">
        <v>16</v>
      </c>
      <c r="N7" s="9" t="s">
        <v>15</v>
      </c>
      <c r="O7" s="9" t="s">
        <v>18</v>
      </c>
      <c r="P7" s="9" t="s">
        <v>17</v>
      </c>
      <c r="Q7" s="9" t="s">
        <v>15</v>
      </c>
      <c r="R7" s="9" t="s">
        <v>18</v>
      </c>
    </row>
    <row r="8" spans="2:18">
      <c r="B8" s="2">
        <v>42644</v>
      </c>
      <c r="C8" s="3">
        <f>$C$3</f>
        <v>121331</v>
      </c>
      <c r="D8" s="4"/>
      <c r="E8" s="4">
        <v>60699.302000000003</v>
      </c>
      <c r="F8" s="4">
        <v>53730.006000000001</v>
      </c>
      <c r="G8" s="4">
        <f>IF(F8&gt;E8,E8,F8)</f>
        <v>53730.006000000001</v>
      </c>
      <c r="H8" s="4">
        <f>IF(F8&gt;E8,F8-E8,0)</f>
        <v>0</v>
      </c>
      <c r="I8" s="4">
        <f>+E8*$I$4</f>
        <v>9104.8953000000001</v>
      </c>
      <c r="J8" s="4">
        <f>+E8-F8</f>
        <v>6969.2960000000021</v>
      </c>
      <c r="K8" s="4">
        <f>IF(ABS(J8)&lt;I8,0,I8-ABS(J8))</f>
        <v>0</v>
      </c>
      <c r="L8" s="4">
        <f>ABS(K8)</f>
        <v>0</v>
      </c>
      <c r="M8" s="4">
        <f t="shared" ref="M8:M39" si="0">+$C$3*$M$4</f>
        <v>6066.55</v>
      </c>
      <c r="N8" s="4">
        <f t="shared" ref="N8:N38" si="1">+E8-F8</f>
        <v>6969.2960000000021</v>
      </c>
      <c r="O8" s="4">
        <f>IF(ABS(N8)&lt;M8,0,M8-ABS(N8))</f>
        <v>-902.74600000000191</v>
      </c>
      <c r="P8" s="4">
        <f t="shared" ref="P8:P38" si="2">+$C$3*$P$4</f>
        <v>8493.17</v>
      </c>
      <c r="Q8" s="4">
        <f t="shared" ref="Q8:Q38" si="3">+E8-F8</f>
        <v>6969.2960000000021</v>
      </c>
      <c r="R8" s="4">
        <f>IF(ABS(Q8)&lt;P8,0,P8-ABS(Q8))</f>
        <v>0</v>
      </c>
    </row>
    <row r="9" spans="2:18">
      <c r="B9" s="2">
        <v>42644</v>
      </c>
      <c r="C9" s="3">
        <f t="shared" ref="C9:C72" si="4">$C$3</f>
        <v>121331</v>
      </c>
      <c r="D9" s="4"/>
      <c r="E9" s="4">
        <v>30324.832999999999</v>
      </c>
      <c r="F9" s="4">
        <v>35061.957000000002</v>
      </c>
      <c r="G9" s="4">
        <f t="shared" ref="G9:G72" si="5">IF(F9&gt;E9,E9,F9)</f>
        <v>30324.832999999999</v>
      </c>
      <c r="H9" s="4">
        <f t="shared" ref="H9:H72" si="6">IF(F9&gt;E9,F9-E9,0)</f>
        <v>4737.1240000000034</v>
      </c>
      <c r="I9" s="4">
        <f t="shared" ref="I9:I72" si="7">+E9*$I$4</f>
        <v>4548.7249499999998</v>
      </c>
      <c r="J9" s="4">
        <f t="shared" ref="J9:J72" si="8">+E9-F9</f>
        <v>-4737.1240000000034</v>
      </c>
      <c r="K9" s="4">
        <f>IF(ABS(J9)&lt;I9,0,I9-ABS(J9))</f>
        <v>-188.39905000000363</v>
      </c>
      <c r="L9" s="4">
        <f t="shared" ref="L9:L72" si="9">ABS(K9)</f>
        <v>188.39905000000363</v>
      </c>
      <c r="M9" s="4">
        <f t="shared" si="0"/>
        <v>6066.55</v>
      </c>
      <c r="N9" s="4">
        <f t="shared" si="1"/>
        <v>-4737.1240000000034</v>
      </c>
      <c r="O9" s="4">
        <f t="shared" ref="O9:O38" si="10">IF(ABS(N9)&lt;M9,0,M9-ABS(N9))</f>
        <v>0</v>
      </c>
      <c r="P9" s="4">
        <f t="shared" si="2"/>
        <v>8493.17</v>
      </c>
      <c r="Q9" s="4">
        <f t="shared" si="3"/>
        <v>-4737.1240000000034</v>
      </c>
      <c r="R9" s="4">
        <f t="shared" ref="R9:R38" si="11">IF(ABS(Q9)&lt;P9,0,P9-ABS(Q9))</f>
        <v>0</v>
      </c>
    </row>
    <row r="10" spans="2:18">
      <c r="B10" s="2">
        <v>42644</v>
      </c>
      <c r="C10" s="3">
        <f t="shared" si="4"/>
        <v>121331</v>
      </c>
      <c r="D10" s="4"/>
      <c r="E10" s="4">
        <v>505.67200000000003</v>
      </c>
      <c r="F10" s="4">
        <v>572.02700000000004</v>
      </c>
      <c r="G10" s="4">
        <f t="shared" si="5"/>
        <v>505.67200000000003</v>
      </c>
      <c r="H10" s="4">
        <f t="shared" si="6"/>
        <v>66.355000000000018</v>
      </c>
      <c r="I10" s="4">
        <f t="shared" si="7"/>
        <v>75.850800000000007</v>
      </c>
      <c r="J10" s="4">
        <f t="shared" si="8"/>
        <v>-66.355000000000018</v>
      </c>
      <c r="K10" s="4">
        <f t="shared" ref="K10:K72" si="12">IF(ABS(J10)&lt;I10,0,I10-ABS(J10))</f>
        <v>0</v>
      </c>
      <c r="L10" s="4">
        <f t="shared" si="9"/>
        <v>0</v>
      </c>
      <c r="M10" s="4">
        <f t="shared" si="0"/>
        <v>6066.55</v>
      </c>
      <c r="N10" s="4">
        <f t="shared" si="1"/>
        <v>-66.355000000000018</v>
      </c>
      <c r="O10" s="4">
        <f t="shared" si="10"/>
        <v>0</v>
      </c>
      <c r="P10" s="4">
        <f t="shared" si="2"/>
        <v>8493.17</v>
      </c>
      <c r="Q10" s="4">
        <f t="shared" si="3"/>
        <v>-66.355000000000018</v>
      </c>
      <c r="R10" s="4">
        <f t="shared" si="11"/>
        <v>0</v>
      </c>
    </row>
    <row r="11" spans="2:18">
      <c r="B11" s="2">
        <v>42645</v>
      </c>
      <c r="C11" s="3">
        <f t="shared" si="4"/>
        <v>121331</v>
      </c>
      <c r="D11" s="4"/>
      <c r="E11" s="4">
        <v>60699.302000000003</v>
      </c>
      <c r="F11" s="4">
        <v>52514.256999999998</v>
      </c>
      <c r="G11" s="4">
        <f t="shared" si="5"/>
        <v>52514.256999999998</v>
      </c>
      <c r="H11" s="4">
        <f t="shared" si="6"/>
        <v>0</v>
      </c>
      <c r="I11" s="4">
        <f t="shared" si="7"/>
        <v>9104.8953000000001</v>
      </c>
      <c r="J11" s="4">
        <f t="shared" si="8"/>
        <v>8185.0450000000055</v>
      </c>
      <c r="K11" s="4">
        <f t="shared" si="12"/>
        <v>0</v>
      </c>
      <c r="L11" s="4">
        <f t="shared" si="9"/>
        <v>0</v>
      </c>
      <c r="M11" s="4">
        <f t="shared" si="0"/>
        <v>6066.55</v>
      </c>
      <c r="N11" s="4">
        <f t="shared" si="1"/>
        <v>8185.0450000000055</v>
      </c>
      <c r="O11" s="4">
        <f t="shared" si="10"/>
        <v>-2118.4950000000053</v>
      </c>
      <c r="P11" s="4">
        <f t="shared" si="2"/>
        <v>8493.17</v>
      </c>
      <c r="Q11" s="4">
        <f t="shared" si="3"/>
        <v>8185.0450000000055</v>
      </c>
      <c r="R11" s="4">
        <f t="shared" si="11"/>
        <v>0</v>
      </c>
    </row>
    <row r="12" spans="2:18">
      <c r="B12" s="2">
        <v>42645</v>
      </c>
      <c r="C12" s="3">
        <f t="shared" si="4"/>
        <v>121331</v>
      </c>
      <c r="D12" s="4"/>
      <c r="E12" s="4">
        <v>30324.832999999999</v>
      </c>
      <c r="F12" s="4">
        <v>33626.862999999998</v>
      </c>
      <c r="G12" s="4">
        <f t="shared" si="5"/>
        <v>30324.832999999999</v>
      </c>
      <c r="H12" s="4">
        <f t="shared" si="6"/>
        <v>3302.0299999999988</v>
      </c>
      <c r="I12" s="4">
        <f t="shared" si="7"/>
        <v>4548.7249499999998</v>
      </c>
      <c r="J12" s="4">
        <f t="shared" si="8"/>
        <v>-3302.0299999999988</v>
      </c>
      <c r="K12" s="4">
        <f t="shared" si="12"/>
        <v>0</v>
      </c>
      <c r="L12" s="4">
        <f t="shared" si="9"/>
        <v>0</v>
      </c>
      <c r="M12" s="4">
        <f t="shared" si="0"/>
        <v>6066.55</v>
      </c>
      <c r="N12" s="4">
        <f t="shared" si="1"/>
        <v>-3302.0299999999988</v>
      </c>
      <c r="O12" s="4">
        <f t="shared" si="10"/>
        <v>0</v>
      </c>
      <c r="P12" s="4">
        <f t="shared" si="2"/>
        <v>8493.17</v>
      </c>
      <c r="Q12" s="4">
        <f t="shared" si="3"/>
        <v>-3302.0299999999988</v>
      </c>
      <c r="R12" s="4">
        <f t="shared" si="11"/>
        <v>0</v>
      </c>
    </row>
    <row r="13" spans="2:18">
      <c r="B13" s="2">
        <v>42645</v>
      </c>
      <c r="C13" s="3">
        <f t="shared" si="4"/>
        <v>121331</v>
      </c>
      <c r="D13" s="4"/>
      <c r="E13" s="4">
        <v>505.67200000000003</v>
      </c>
      <c r="F13" s="4">
        <v>583.22900000000004</v>
      </c>
      <c r="G13" s="4">
        <f t="shared" si="5"/>
        <v>505.67200000000003</v>
      </c>
      <c r="H13" s="4">
        <f t="shared" si="6"/>
        <v>77.557000000000016</v>
      </c>
      <c r="I13" s="4">
        <f t="shared" si="7"/>
        <v>75.850800000000007</v>
      </c>
      <c r="J13" s="4">
        <f t="shared" si="8"/>
        <v>-77.557000000000016</v>
      </c>
      <c r="K13" s="4">
        <f t="shared" si="12"/>
        <v>-1.7062000000000097</v>
      </c>
      <c r="L13" s="4">
        <f t="shared" si="9"/>
        <v>1.7062000000000097</v>
      </c>
      <c r="M13" s="4">
        <f t="shared" si="0"/>
        <v>6066.55</v>
      </c>
      <c r="N13" s="4">
        <f t="shared" si="1"/>
        <v>-77.557000000000016</v>
      </c>
      <c r="O13" s="4">
        <f t="shared" si="10"/>
        <v>0</v>
      </c>
      <c r="P13" s="4">
        <f t="shared" si="2"/>
        <v>8493.17</v>
      </c>
      <c r="Q13" s="4">
        <f t="shared" si="3"/>
        <v>-77.557000000000016</v>
      </c>
      <c r="R13" s="4">
        <f t="shared" si="11"/>
        <v>0</v>
      </c>
    </row>
    <row r="14" spans="2:18">
      <c r="B14" s="2">
        <v>42646</v>
      </c>
      <c r="C14" s="3">
        <f t="shared" si="4"/>
        <v>121331</v>
      </c>
      <c r="D14" s="4"/>
      <c r="E14" s="4">
        <v>60699.302000000003</v>
      </c>
      <c r="F14" s="4">
        <v>56323.089</v>
      </c>
      <c r="G14" s="4">
        <f t="shared" si="5"/>
        <v>56323.089</v>
      </c>
      <c r="H14" s="4">
        <f t="shared" si="6"/>
        <v>0</v>
      </c>
      <c r="I14" s="4">
        <f t="shared" si="7"/>
        <v>9104.8953000000001</v>
      </c>
      <c r="J14" s="4">
        <f t="shared" si="8"/>
        <v>4376.2130000000034</v>
      </c>
      <c r="K14" s="4">
        <f t="shared" si="12"/>
        <v>0</v>
      </c>
      <c r="L14" s="4">
        <f t="shared" si="9"/>
        <v>0</v>
      </c>
      <c r="M14" s="4">
        <f t="shared" si="0"/>
        <v>6066.55</v>
      </c>
      <c r="N14" s="4">
        <f t="shared" si="1"/>
        <v>4376.2130000000034</v>
      </c>
      <c r="O14" s="4">
        <f t="shared" si="10"/>
        <v>0</v>
      </c>
      <c r="P14" s="4">
        <f t="shared" si="2"/>
        <v>8493.17</v>
      </c>
      <c r="Q14" s="4">
        <f t="shared" si="3"/>
        <v>4376.2130000000034</v>
      </c>
      <c r="R14" s="4">
        <f t="shared" si="11"/>
        <v>0</v>
      </c>
    </row>
    <row r="15" spans="2:18">
      <c r="B15" s="2">
        <v>42646</v>
      </c>
      <c r="C15" s="3">
        <f t="shared" si="4"/>
        <v>121331</v>
      </c>
      <c r="D15" s="4"/>
      <c r="E15" s="4">
        <v>30324.832999999999</v>
      </c>
      <c r="F15" s="4">
        <v>33896.400999999998</v>
      </c>
      <c r="G15" s="4">
        <f t="shared" si="5"/>
        <v>30324.832999999999</v>
      </c>
      <c r="H15" s="4">
        <f t="shared" si="6"/>
        <v>3571.5679999999993</v>
      </c>
      <c r="I15" s="4">
        <f t="shared" si="7"/>
        <v>4548.7249499999998</v>
      </c>
      <c r="J15" s="4">
        <f t="shared" si="8"/>
        <v>-3571.5679999999993</v>
      </c>
      <c r="K15" s="4">
        <f t="shared" si="12"/>
        <v>0</v>
      </c>
      <c r="L15" s="4">
        <f t="shared" si="9"/>
        <v>0</v>
      </c>
      <c r="M15" s="4">
        <f t="shared" si="0"/>
        <v>6066.55</v>
      </c>
      <c r="N15" s="4">
        <f t="shared" si="1"/>
        <v>-3571.5679999999993</v>
      </c>
      <c r="O15" s="4">
        <f t="shared" si="10"/>
        <v>0</v>
      </c>
      <c r="P15" s="4">
        <f t="shared" si="2"/>
        <v>8493.17</v>
      </c>
      <c r="Q15" s="4">
        <f t="shared" si="3"/>
        <v>-3571.5679999999993</v>
      </c>
      <c r="R15" s="4">
        <f t="shared" si="11"/>
        <v>0</v>
      </c>
    </row>
    <row r="16" spans="2:18">
      <c r="B16" s="2">
        <v>42646</v>
      </c>
      <c r="C16" s="3">
        <f t="shared" si="4"/>
        <v>121331</v>
      </c>
      <c r="D16" s="4"/>
      <c r="E16" s="4">
        <v>505.67200000000003</v>
      </c>
      <c r="F16" s="4">
        <v>577.56600000000003</v>
      </c>
      <c r="G16" s="4">
        <f t="shared" si="5"/>
        <v>505.67200000000003</v>
      </c>
      <c r="H16" s="4">
        <f t="shared" si="6"/>
        <v>71.894000000000005</v>
      </c>
      <c r="I16" s="4">
        <f t="shared" si="7"/>
        <v>75.850800000000007</v>
      </c>
      <c r="J16" s="4">
        <f t="shared" si="8"/>
        <v>-71.894000000000005</v>
      </c>
      <c r="K16" s="4">
        <f t="shared" si="12"/>
        <v>0</v>
      </c>
      <c r="L16" s="4">
        <f t="shared" si="9"/>
        <v>0</v>
      </c>
      <c r="M16" s="4">
        <f t="shared" si="0"/>
        <v>6066.55</v>
      </c>
      <c r="N16" s="4">
        <f t="shared" si="1"/>
        <v>-71.894000000000005</v>
      </c>
      <c r="O16" s="4">
        <f t="shared" si="10"/>
        <v>0</v>
      </c>
      <c r="P16" s="4">
        <f t="shared" si="2"/>
        <v>8493.17</v>
      </c>
      <c r="Q16" s="4">
        <f t="shared" si="3"/>
        <v>-71.894000000000005</v>
      </c>
      <c r="R16" s="4">
        <f t="shared" si="11"/>
        <v>0</v>
      </c>
    </row>
    <row r="17" spans="2:18">
      <c r="B17" s="2">
        <v>42647</v>
      </c>
      <c r="C17" s="3">
        <f t="shared" si="4"/>
        <v>121331</v>
      </c>
      <c r="D17" s="4"/>
      <c r="E17" s="4">
        <v>60692.063999999998</v>
      </c>
      <c r="F17" s="4">
        <v>56316.991999999998</v>
      </c>
      <c r="G17" s="4">
        <f t="shared" si="5"/>
        <v>56316.991999999998</v>
      </c>
      <c r="H17" s="4">
        <f t="shared" si="6"/>
        <v>0</v>
      </c>
      <c r="I17" s="4">
        <f t="shared" si="7"/>
        <v>9103.8095999999987</v>
      </c>
      <c r="J17" s="4">
        <f t="shared" si="8"/>
        <v>4375.0720000000001</v>
      </c>
      <c r="K17" s="4">
        <f t="shared" si="12"/>
        <v>0</v>
      </c>
      <c r="L17" s="4">
        <f t="shared" si="9"/>
        <v>0</v>
      </c>
      <c r="M17" s="4">
        <f t="shared" si="0"/>
        <v>6066.55</v>
      </c>
      <c r="N17" s="4">
        <f t="shared" si="1"/>
        <v>4375.0720000000001</v>
      </c>
      <c r="O17" s="4">
        <f t="shared" si="10"/>
        <v>0</v>
      </c>
      <c r="P17" s="4">
        <f t="shared" si="2"/>
        <v>8493.17</v>
      </c>
      <c r="Q17" s="4">
        <f t="shared" si="3"/>
        <v>4375.0720000000001</v>
      </c>
      <c r="R17" s="4">
        <f t="shared" si="11"/>
        <v>0</v>
      </c>
    </row>
    <row r="18" spans="2:18">
      <c r="B18" s="2">
        <v>42647</v>
      </c>
      <c r="C18" s="3">
        <f t="shared" si="4"/>
        <v>121331</v>
      </c>
      <c r="D18" s="4"/>
      <c r="E18" s="4">
        <v>30349.651999999998</v>
      </c>
      <c r="F18" s="4">
        <v>34037.637999999999</v>
      </c>
      <c r="G18" s="4">
        <f t="shared" si="5"/>
        <v>30349.651999999998</v>
      </c>
      <c r="H18" s="4">
        <f t="shared" si="6"/>
        <v>3687.9860000000008</v>
      </c>
      <c r="I18" s="4">
        <f t="shared" si="7"/>
        <v>4552.4477999999999</v>
      </c>
      <c r="J18" s="4">
        <f t="shared" si="8"/>
        <v>-3687.9860000000008</v>
      </c>
      <c r="K18" s="4">
        <f t="shared" si="12"/>
        <v>0</v>
      </c>
      <c r="L18" s="4">
        <f t="shared" si="9"/>
        <v>0</v>
      </c>
      <c r="M18" s="4">
        <f t="shared" si="0"/>
        <v>6066.55</v>
      </c>
      <c r="N18" s="4">
        <f t="shared" si="1"/>
        <v>-3687.9860000000008</v>
      </c>
      <c r="O18" s="4">
        <f t="shared" si="10"/>
        <v>0</v>
      </c>
      <c r="P18" s="4">
        <f t="shared" si="2"/>
        <v>8493.17</v>
      </c>
      <c r="Q18" s="4">
        <f t="shared" si="3"/>
        <v>-3687.9860000000008</v>
      </c>
      <c r="R18" s="4">
        <f t="shared" si="11"/>
        <v>0</v>
      </c>
    </row>
    <row r="19" spans="2:18">
      <c r="B19" s="2">
        <v>42647</v>
      </c>
      <c r="C19" s="3">
        <f t="shared" si="4"/>
        <v>121331</v>
      </c>
      <c r="D19" s="4"/>
      <c r="E19" s="4">
        <v>505.67200000000003</v>
      </c>
      <c r="F19" s="4">
        <v>614.16300000000001</v>
      </c>
      <c r="G19" s="4">
        <f t="shared" si="5"/>
        <v>505.67200000000003</v>
      </c>
      <c r="H19" s="4">
        <f t="shared" si="6"/>
        <v>108.49099999999999</v>
      </c>
      <c r="I19" s="4">
        <f t="shared" si="7"/>
        <v>75.850800000000007</v>
      </c>
      <c r="J19" s="4">
        <f t="shared" si="8"/>
        <v>-108.49099999999999</v>
      </c>
      <c r="K19" s="4">
        <f t="shared" si="12"/>
        <v>-32.640199999999979</v>
      </c>
      <c r="L19" s="4">
        <f t="shared" si="9"/>
        <v>32.640199999999979</v>
      </c>
      <c r="M19" s="4">
        <f t="shared" si="0"/>
        <v>6066.55</v>
      </c>
      <c r="N19" s="4">
        <f t="shared" si="1"/>
        <v>-108.49099999999999</v>
      </c>
      <c r="O19" s="4">
        <f t="shared" si="10"/>
        <v>0</v>
      </c>
      <c r="P19" s="4">
        <f t="shared" si="2"/>
        <v>8493.17</v>
      </c>
      <c r="Q19" s="4">
        <f t="shared" si="3"/>
        <v>-108.49099999999999</v>
      </c>
      <c r="R19" s="4">
        <f t="shared" si="11"/>
        <v>0</v>
      </c>
    </row>
    <row r="20" spans="2:18">
      <c r="B20" s="2">
        <v>42648</v>
      </c>
      <c r="C20" s="3">
        <f t="shared" si="4"/>
        <v>121331</v>
      </c>
      <c r="D20" s="4"/>
      <c r="E20" s="4">
        <v>73497.260999999999</v>
      </c>
      <c r="F20" s="4">
        <v>71799.274999999994</v>
      </c>
      <c r="G20" s="4">
        <f t="shared" si="5"/>
        <v>71799.274999999994</v>
      </c>
      <c r="H20" s="4">
        <f t="shared" si="6"/>
        <v>0</v>
      </c>
      <c r="I20" s="4">
        <f t="shared" si="7"/>
        <v>11024.58915</v>
      </c>
      <c r="J20" s="4">
        <f t="shared" si="8"/>
        <v>1697.9860000000044</v>
      </c>
      <c r="K20" s="4">
        <f t="shared" si="12"/>
        <v>0</v>
      </c>
      <c r="L20" s="4">
        <f t="shared" si="9"/>
        <v>0</v>
      </c>
      <c r="M20" s="4">
        <f t="shared" si="0"/>
        <v>6066.55</v>
      </c>
      <c r="N20" s="4">
        <f t="shared" si="1"/>
        <v>1697.9860000000044</v>
      </c>
      <c r="O20" s="4">
        <f t="shared" si="10"/>
        <v>0</v>
      </c>
      <c r="P20" s="4">
        <f t="shared" si="2"/>
        <v>8493.17</v>
      </c>
      <c r="Q20" s="4">
        <f t="shared" si="3"/>
        <v>1697.9860000000044</v>
      </c>
      <c r="R20" s="4">
        <f t="shared" si="11"/>
        <v>0</v>
      </c>
    </row>
    <row r="21" spans="2:18">
      <c r="B21" s="2">
        <v>42648</v>
      </c>
      <c r="C21" s="3">
        <f t="shared" si="4"/>
        <v>121331</v>
      </c>
      <c r="D21" s="4"/>
      <c r="E21" s="4">
        <v>32373.375</v>
      </c>
      <c r="F21" s="4">
        <v>36896.078999999998</v>
      </c>
      <c r="G21" s="4">
        <f t="shared" si="5"/>
        <v>32373.375</v>
      </c>
      <c r="H21" s="4">
        <f t="shared" si="6"/>
        <v>4522.7039999999979</v>
      </c>
      <c r="I21" s="4">
        <f t="shared" si="7"/>
        <v>4856.0062499999995</v>
      </c>
      <c r="J21" s="4">
        <f t="shared" si="8"/>
        <v>-4522.7039999999979</v>
      </c>
      <c r="K21" s="4">
        <f t="shared" si="12"/>
        <v>0</v>
      </c>
      <c r="L21" s="4">
        <f t="shared" si="9"/>
        <v>0</v>
      </c>
      <c r="M21" s="4">
        <f t="shared" si="0"/>
        <v>6066.55</v>
      </c>
      <c r="N21" s="4">
        <f t="shared" si="1"/>
        <v>-4522.7039999999979</v>
      </c>
      <c r="O21" s="4">
        <f t="shared" si="10"/>
        <v>0</v>
      </c>
      <c r="P21" s="4">
        <f t="shared" si="2"/>
        <v>8493.17</v>
      </c>
      <c r="Q21" s="4">
        <f t="shared" si="3"/>
        <v>-4522.7039999999979</v>
      </c>
      <c r="R21" s="4">
        <f t="shared" si="11"/>
        <v>0</v>
      </c>
    </row>
    <row r="22" spans="2:18">
      <c r="B22" s="2">
        <v>42648</v>
      </c>
      <c r="C22" s="3">
        <f t="shared" si="4"/>
        <v>121331</v>
      </c>
      <c r="D22" s="4"/>
      <c r="E22" s="4">
        <v>505.67200000000003</v>
      </c>
      <c r="F22" s="4">
        <v>583.072</v>
      </c>
      <c r="G22" s="4">
        <f t="shared" si="5"/>
        <v>505.67200000000003</v>
      </c>
      <c r="H22" s="4">
        <f t="shared" si="6"/>
        <v>77.399999999999977</v>
      </c>
      <c r="I22" s="4">
        <f t="shared" si="7"/>
        <v>75.850800000000007</v>
      </c>
      <c r="J22" s="4">
        <f t="shared" si="8"/>
        <v>-77.399999999999977</v>
      </c>
      <c r="K22" s="4">
        <f t="shared" si="12"/>
        <v>-1.5491999999999706</v>
      </c>
      <c r="L22" s="4">
        <f t="shared" si="9"/>
        <v>1.5491999999999706</v>
      </c>
      <c r="M22" s="4">
        <f t="shared" si="0"/>
        <v>6066.55</v>
      </c>
      <c r="N22" s="4">
        <f t="shared" si="1"/>
        <v>-77.399999999999977</v>
      </c>
      <c r="O22" s="4">
        <f t="shared" si="10"/>
        <v>0</v>
      </c>
      <c r="P22" s="4">
        <f t="shared" si="2"/>
        <v>8493.17</v>
      </c>
      <c r="Q22" s="4">
        <f t="shared" si="3"/>
        <v>-77.399999999999977</v>
      </c>
      <c r="R22" s="4">
        <f t="shared" si="11"/>
        <v>0</v>
      </c>
    </row>
    <row r="23" spans="2:18">
      <c r="B23" s="2">
        <v>42649</v>
      </c>
      <c r="C23" s="3">
        <f t="shared" si="4"/>
        <v>121331</v>
      </c>
      <c r="D23" s="4"/>
      <c r="E23" s="4">
        <v>73754.75</v>
      </c>
      <c r="F23" s="4">
        <v>67248.164999999994</v>
      </c>
      <c r="G23" s="4">
        <f t="shared" si="5"/>
        <v>67248.164999999994</v>
      </c>
      <c r="H23" s="4">
        <f t="shared" si="6"/>
        <v>0</v>
      </c>
      <c r="I23" s="4">
        <f t="shared" si="7"/>
        <v>11063.2125</v>
      </c>
      <c r="J23" s="4">
        <f t="shared" si="8"/>
        <v>6506.5850000000064</v>
      </c>
      <c r="K23" s="4">
        <f t="shared" si="12"/>
        <v>0</v>
      </c>
      <c r="L23" s="4">
        <f t="shared" si="9"/>
        <v>0</v>
      </c>
      <c r="M23" s="4">
        <f t="shared" si="0"/>
        <v>6066.55</v>
      </c>
      <c r="N23" s="4">
        <f t="shared" si="1"/>
        <v>6506.5850000000064</v>
      </c>
      <c r="O23" s="4">
        <f t="shared" si="10"/>
        <v>-440.03500000000622</v>
      </c>
      <c r="P23" s="4">
        <f t="shared" si="2"/>
        <v>8493.17</v>
      </c>
      <c r="Q23" s="4">
        <f t="shared" si="3"/>
        <v>6506.5850000000064</v>
      </c>
      <c r="R23" s="4">
        <f t="shared" si="11"/>
        <v>0</v>
      </c>
    </row>
    <row r="24" spans="2:18">
      <c r="B24" s="2">
        <v>42649</v>
      </c>
      <c r="C24" s="3">
        <f t="shared" si="4"/>
        <v>121331</v>
      </c>
      <c r="D24" s="4"/>
      <c r="E24" s="4">
        <v>31360.995999999999</v>
      </c>
      <c r="F24" s="4">
        <v>36561.485999999997</v>
      </c>
      <c r="G24" s="4">
        <f t="shared" si="5"/>
        <v>31360.995999999999</v>
      </c>
      <c r="H24" s="4">
        <f t="shared" si="6"/>
        <v>5200.489999999998</v>
      </c>
      <c r="I24" s="4">
        <f t="shared" si="7"/>
        <v>4704.1493999999993</v>
      </c>
      <c r="J24" s="4">
        <f t="shared" si="8"/>
        <v>-5200.489999999998</v>
      </c>
      <c r="K24" s="4">
        <f t="shared" si="12"/>
        <v>-496.34059999999863</v>
      </c>
      <c r="L24" s="4">
        <f t="shared" si="9"/>
        <v>496.34059999999863</v>
      </c>
      <c r="M24" s="4">
        <f t="shared" si="0"/>
        <v>6066.55</v>
      </c>
      <c r="N24" s="4">
        <f t="shared" si="1"/>
        <v>-5200.489999999998</v>
      </c>
      <c r="O24" s="4">
        <f t="shared" si="10"/>
        <v>0</v>
      </c>
      <c r="P24" s="4">
        <f t="shared" si="2"/>
        <v>8493.17</v>
      </c>
      <c r="Q24" s="4">
        <f t="shared" si="3"/>
        <v>-5200.489999999998</v>
      </c>
      <c r="R24" s="4">
        <f t="shared" si="11"/>
        <v>0</v>
      </c>
    </row>
    <row r="25" spans="2:18">
      <c r="B25" s="2">
        <v>42649</v>
      </c>
      <c r="C25" s="3">
        <f t="shared" si="4"/>
        <v>121331</v>
      </c>
      <c r="D25" s="4"/>
      <c r="E25" s="4">
        <v>505.67200000000003</v>
      </c>
      <c r="F25" s="4">
        <v>541.55700000000002</v>
      </c>
      <c r="G25" s="4">
        <f t="shared" si="5"/>
        <v>505.67200000000003</v>
      </c>
      <c r="H25" s="4">
        <f t="shared" si="6"/>
        <v>35.884999999999991</v>
      </c>
      <c r="I25" s="4">
        <f t="shared" si="7"/>
        <v>75.850800000000007</v>
      </c>
      <c r="J25" s="4">
        <f t="shared" si="8"/>
        <v>-35.884999999999991</v>
      </c>
      <c r="K25" s="4">
        <f t="shared" si="12"/>
        <v>0</v>
      </c>
      <c r="L25" s="4">
        <f t="shared" si="9"/>
        <v>0</v>
      </c>
      <c r="M25" s="4">
        <f t="shared" si="0"/>
        <v>6066.55</v>
      </c>
      <c r="N25" s="4">
        <f t="shared" si="1"/>
        <v>-35.884999999999991</v>
      </c>
      <c r="O25" s="4">
        <f t="shared" si="10"/>
        <v>0</v>
      </c>
      <c r="P25" s="4">
        <f t="shared" si="2"/>
        <v>8493.17</v>
      </c>
      <c r="Q25" s="4">
        <f t="shared" si="3"/>
        <v>-35.884999999999991</v>
      </c>
      <c r="R25" s="4">
        <f t="shared" si="11"/>
        <v>0</v>
      </c>
    </row>
    <row r="26" spans="2:18">
      <c r="B26" s="2">
        <v>42650</v>
      </c>
      <c r="C26" s="3">
        <f t="shared" si="4"/>
        <v>121331</v>
      </c>
      <c r="D26" s="4"/>
      <c r="E26" s="4">
        <v>73850.921000000002</v>
      </c>
      <c r="F26" s="4">
        <v>70148.733999999997</v>
      </c>
      <c r="G26" s="4">
        <f t="shared" si="5"/>
        <v>70148.733999999997</v>
      </c>
      <c r="H26" s="4">
        <f t="shared" si="6"/>
        <v>0</v>
      </c>
      <c r="I26" s="4">
        <f t="shared" si="7"/>
        <v>11077.638150000001</v>
      </c>
      <c r="J26" s="4">
        <f t="shared" si="8"/>
        <v>3702.1870000000054</v>
      </c>
      <c r="K26" s="4">
        <f t="shared" si="12"/>
        <v>0</v>
      </c>
      <c r="L26" s="4">
        <f t="shared" si="9"/>
        <v>0</v>
      </c>
      <c r="M26" s="4">
        <f t="shared" si="0"/>
        <v>6066.55</v>
      </c>
      <c r="N26" s="4">
        <f t="shared" si="1"/>
        <v>3702.1870000000054</v>
      </c>
      <c r="O26" s="4">
        <f t="shared" si="10"/>
        <v>0</v>
      </c>
      <c r="P26" s="4">
        <f t="shared" si="2"/>
        <v>8493.17</v>
      </c>
      <c r="Q26" s="4">
        <f t="shared" si="3"/>
        <v>3702.1870000000054</v>
      </c>
      <c r="R26" s="4">
        <f t="shared" si="11"/>
        <v>0</v>
      </c>
    </row>
    <row r="27" spans="2:18">
      <c r="B27" s="2">
        <v>42650</v>
      </c>
      <c r="C27" s="3">
        <f t="shared" si="4"/>
        <v>121331</v>
      </c>
      <c r="D27" s="4"/>
      <c r="E27" s="4">
        <v>32373.375</v>
      </c>
      <c r="F27" s="4">
        <v>34032.413999999997</v>
      </c>
      <c r="G27" s="4">
        <f t="shared" si="5"/>
        <v>32373.375</v>
      </c>
      <c r="H27" s="4">
        <f t="shared" si="6"/>
        <v>1659.038999999997</v>
      </c>
      <c r="I27" s="4">
        <f t="shared" si="7"/>
        <v>4856.0062499999995</v>
      </c>
      <c r="J27" s="4">
        <f t="shared" si="8"/>
        <v>-1659.038999999997</v>
      </c>
      <c r="K27" s="4">
        <f t="shared" si="12"/>
        <v>0</v>
      </c>
      <c r="L27" s="4">
        <f t="shared" si="9"/>
        <v>0</v>
      </c>
      <c r="M27" s="4">
        <f t="shared" si="0"/>
        <v>6066.55</v>
      </c>
      <c r="N27" s="4">
        <f t="shared" si="1"/>
        <v>-1659.038999999997</v>
      </c>
      <c r="O27" s="4">
        <f t="shared" si="10"/>
        <v>0</v>
      </c>
      <c r="P27" s="4">
        <f t="shared" si="2"/>
        <v>8493.17</v>
      </c>
      <c r="Q27" s="4">
        <f t="shared" si="3"/>
        <v>-1659.038999999997</v>
      </c>
      <c r="R27" s="4">
        <f t="shared" si="11"/>
        <v>0</v>
      </c>
    </row>
    <row r="28" spans="2:18">
      <c r="B28" s="2">
        <v>42650</v>
      </c>
      <c r="C28" s="3">
        <f t="shared" si="4"/>
        <v>121331</v>
      </c>
      <c r="D28" s="4"/>
      <c r="E28" s="4">
        <v>505.67200000000003</v>
      </c>
      <c r="F28" s="4">
        <v>565.56399999999996</v>
      </c>
      <c r="G28" s="4">
        <f t="shared" si="5"/>
        <v>505.67200000000003</v>
      </c>
      <c r="H28" s="4">
        <f t="shared" si="6"/>
        <v>59.891999999999939</v>
      </c>
      <c r="I28" s="4">
        <f t="shared" si="7"/>
        <v>75.850800000000007</v>
      </c>
      <c r="J28" s="4">
        <f t="shared" si="8"/>
        <v>-59.891999999999939</v>
      </c>
      <c r="K28" s="4">
        <f t="shared" si="12"/>
        <v>0</v>
      </c>
      <c r="L28" s="4">
        <f t="shared" si="9"/>
        <v>0</v>
      </c>
      <c r="M28" s="4">
        <f t="shared" si="0"/>
        <v>6066.55</v>
      </c>
      <c r="N28" s="4">
        <f t="shared" si="1"/>
        <v>-59.891999999999939</v>
      </c>
      <c r="O28" s="4">
        <f t="shared" si="10"/>
        <v>0</v>
      </c>
      <c r="P28" s="4">
        <f t="shared" si="2"/>
        <v>8493.17</v>
      </c>
      <c r="Q28" s="4">
        <f t="shared" si="3"/>
        <v>-59.891999999999939</v>
      </c>
      <c r="R28" s="4">
        <f t="shared" si="11"/>
        <v>0</v>
      </c>
    </row>
    <row r="29" spans="2:18">
      <c r="B29" s="2">
        <v>42651</v>
      </c>
      <c r="C29" s="3">
        <f t="shared" si="4"/>
        <v>121331</v>
      </c>
      <c r="D29" s="4"/>
      <c r="E29" s="4">
        <v>73838.512000000002</v>
      </c>
      <c r="F29" s="4">
        <v>60200.182000000001</v>
      </c>
      <c r="G29" s="4">
        <f t="shared" si="5"/>
        <v>60200.182000000001</v>
      </c>
      <c r="H29" s="4">
        <f t="shared" si="6"/>
        <v>0</v>
      </c>
      <c r="I29" s="4">
        <f t="shared" si="7"/>
        <v>11075.7768</v>
      </c>
      <c r="J29" s="4">
        <f t="shared" si="8"/>
        <v>13638.330000000002</v>
      </c>
      <c r="K29" s="4">
        <f t="shared" si="12"/>
        <v>-2562.5532000000021</v>
      </c>
      <c r="L29" s="4">
        <f t="shared" si="9"/>
        <v>2562.5532000000021</v>
      </c>
      <c r="M29" s="4">
        <f t="shared" si="0"/>
        <v>6066.55</v>
      </c>
      <c r="N29" s="4">
        <f t="shared" si="1"/>
        <v>13638.330000000002</v>
      </c>
      <c r="O29" s="4">
        <f t="shared" si="10"/>
        <v>-7571.7800000000016</v>
      </c>
      <c r="P29" s="4">
        <f t="shared" si="2"/>
        <v>8493.17</v>
      </c>
      <c r="Q29" s="4">
        <f t="shared" si="3"/>
        <v>13638.330000000002</v>
      </c>
      <c r="R29" s="4">
        <f t="shared" si="11"/>
        <v>-5145.1600000000017</v>
      </c>
    </row>
    <row r="30" spans="2:18">
      <c r="B30" s="2">
        <v>42651</v>
      </c>
      <c r="C30" s="3">
        <f t="shared" si="4"/>
        <v>121331</v>
      </c>
      <c r="D30" s="4"/>
      <c r="E30" s="4">
        <v>32373.375</v>
      </c>
      <c r="F30" s="4">
        <v>32448.448</v>
      </c>
      <c r="G30" s="4">
        <f t="shared" si="5"/>
        <v>32373.375</v>
      </c>
      <c r="H30" s="4">
        <f t="shared" si="6"/>
        <v>75.07300000000032</v>
      </c>
      <c r="I30" s="4">
        <f t="shared" si="7"/>
        <v>4856.0062499999995</v>
      </c>
      <c r="J30" s="4">
        <f t="shared" si="8"/>
        <v>-75.07300000000032</v>
      </c>
      <c r="K30" s="4">
        <f t="shared" si="12"/>
        <v>0</v>
      </c>
      <c r="L30" s="4">
        <f t="shared" si="9"/>
        <v>0</v>
      </c>
      <c r="M30" s="4">
        <f t="shared" si="0"/>
        <v>6066.55</v>
      </c>
      <c r="N30" s="4">
        <f t="shared" si="1"/>
        <v>-75.07300000000032</v>
      </c>
      <c r="O30" s="4">
        <f t="shared" si="10"/>
        <v>0</v>
      </c>
      <c r="P30" s="4">
        <f t="shared" si="2"/>
        <v>8493.17</v>
      </c>
      <c r="Q30" s="4">
        <f t="shared" si="3"/>
        <v>-75.07300000000032</v>
      </c>
      <c r="R30" s="4">
        <f t="shared" si="11"/>
        <v>0</v>
      </c>
    </row>
    <row r="31" spans="2:18">
      <c r="B31" s="2">
        <v>42651</v>
      </c>
      <c r="C31" s="3">
        <f t="shared" si="4"/>
        <v>121331</v>
      </c>
      <c r="D31" s="4"/>
      <c r="E31" s="4">
        <v>505.67200000000003</v>
      </c>
      <c r="F31" s="4">
        <v>585.226</v>
      </c>
      <c r="G31" s="4">
        <f t="shared" si="5"/>
        <v>505.67200000000003</v>
      </c>
      <c r="H31" s="4">
        <f t="shared" si="6"/>
        <v>79.553999999999974</v>
      </c>
      <c r="I31" s="4">
        <f t="shared" si="7"/>
        <v>75.850800000000007</v>
      </c>
      <c r="J31" s="4">
        <f t="shared" si="8"/>
        <v>-79.553999999999974</v>
      </c>
      <c r="K31" s="4">
        <f t="shared" si="12"/>
        <v>-3.703199999999967</v>
      </c>
      <c r="L31" s="4">
        <f t="shared" si="9"/>
        <v>3.703199999999967</v>
      </c>
      <c r="M31" s="4">
        <f t="shared" si="0"/>
        <v>6066.55</v>
      </c>
      <c r="N31" s="4">
        <f t="shared" si="1"/>
        <v>-79.553999999999974</v>
      </c>
      <c r="O31" s="4">
        <f t="shared" si="10"/>
        <v>0</v>
      </c>
      <c r="P31" s="4">
        <f t="shared" si="2"/>
        <v>8493.17</v>
      </c>
      <c r="Q31" s="4">
        <f t="shared" si="3"/>
        <v>-79.553999999999974</v>
      </c>
      <c r="R31" s="4">
        <f t="shared" si="11"/>
        <v>0</v>
      </c>
    </row>
    <row r="32" spans="2:18">
      <c r="B32" s="2">
        <v>42652</v>
      </c>
      <c r="C32" s="3">
        <f t="shared" si="4"/>
        <v>121331</v>
      </c>
      <c r="D32" s="4"/>
      <c r="E32" s="4">
        <v>53283.807999999997</v>
      </c>
      <c r="F32" s="4">
        <v>56070.688000000002</v>
      </c>
      <c r="G32" s="4">
        <f t="shared" si="5"/>
        <v>53283.807999999997</v>
      </c>
      <c r="H32" s="4">
        <f t="shared" si="6"/>
        <v>2786.8800000000047</v>
      </c>
      <c r="I32" s="4">
        <f t="shared" si="7"/>
        <v>7992.5711999999994</v>
      </c>
      <c r="J32" s="4">
        <f t="shared" si="8"/>
        <v>-2786.8800000000047</v>
      </c>
      <c r="K32" s="4">
        <f t="shared" si="12"/>
        <v>0</v>
      </c>
      <c r="L32" s="4">
        <f t="shared" si="9"/>
        <v>0</v>
      </c>
      <c r="M32" s="4">
        <f t="shared" si="0"/>
        <v>6066.55</v>
      </c>
      <c r="N32" s="4">
        <f t="shared" si="1"/>
        <v>-2786.8800000000047</v>
      </c>
      <c r="O32" s="4">
        <f t="shared" si="10"/>
        <v>0</v>
      </c>
      <c r="P32" s="4">
        <f t="shared" si="2"/>
        <v>8493.17</v>
      </c>
      <c r="Q32" s="4">
        <f t="shared" si="3"/>
        <v>-2786.8800000000047</v>
      </c>
      <c r="R32" s="4">
        <f t="shared" si="11"/>
        <v>0</v>
      </c>
    </row>
    <row r="33" spans="2:18">
      <c r="B33" s="2">
        <v>42652</v>
      </c>
      <c r="C33" s="3">
        <f t="shared" si="4"/>
        <v>121331</v>
      </c>
      <c r="D33" s="4"/>
      <c r="E33" s="4">
        <v>24785.186000000002</v>
      </c>
      <c r="F33" s="4">
        <v>33516.858999999997</v>
      </c>
      <c r="G33" s="4">
        <f t="shared" si="5"/>
        <v>24785.186000000002</v>
      </c>
      <c r="H33" s="4">
        <f t="shared" si="6"/>
        <v>8731.6729999999952</v>
      </c>
      <c r="I33" s="4">
        <f t="shared" si="7"/>
        <v>3717.7779</v>
      </c>
      <c r="J33" s="4">
        <f t="shared" si="8"/>
        <v>-8731.6729999999952</v>
      </c>
      <c r="K33" s="4">
        <f t="shared" si="12"/>
        <v>-5013.8950999999952</v>
      </c>
      <c r="L33" s="4">
        <f t="shared" si="9"/>
        <v>5013.8950999999952</v>
      </c>
      <c r="M33" s="4">
        <f t="shared" si="0"/>
        <v>6066.55</v>
      </c>
      <c r="N33" s="4">
        <f t="shared" si="1"/>
        <v>-8731.6729999999952</v>
      </c>
      <c r="O33" s="4">
        <f t="shared" si="10"/>
        <v>-2665.122999999995</v>
      </c>
      <c r="P33" s="4">
        <f t="shared" si="2"/>
        <v>8493.17</v>
      </c>
      <c r="Q33" s="4">
        <f t="shared" si="3"/>
        <v>-8731.6729999999952</v>
      </c>
      <c r="R33" s="4">
        <f t="shared" si="11"/>
        <v>-238.50299999999515</v>
      </c>
    </row>
    <row r="34" spans="2:18">
      <c r="B34" s="2">
        <v>42652</v>
      </c>
      <c r="C34" s="3">
        <f t="shared" si="4"/>
        <v>121331</v>
      </c>
      <c r="D34" s="4"/>
      <c r="E34" s="4">
        <v>505.67200000000003</v>
      </c>
      <c r="F34" s="4">
        <v>591.97500000000002</v>
      </c>
      <c r="G34" s="4">
        <f t="shared" si="5"/>
        <v>505.67200000000003</v>
      </c>
      <c r="H34" s="4">
        <f t="shared" si="6"/>
        <v>86.302999999999997</v>
      </c>
      <c r="I34" s="4">
        <f t="shared" si="7"/>
        <v>75.850800000000007</v>
      </c>
      <c r="J34" s="4">
        <f t="shared" si="8"/>
        <v>-86.302999999999997</v>
      </c>
      <c r="K34" s="4">
        <f t="shared" si="12"/>
        <v>-10.452199999999991</v>
      </c>
      <c r="L34" s="4">
        <f t="shared" si="9"/>
        <v>10.452199999999991</v>
      </c>
      <c r="M34" s="4">
        <f t="shared" si="0"/>
        <v>6066.55</v>
      </c>
      <c r="N34" s="4">
        <f t="shared" si="1"/>
        <v>-86.302999999999997</v>
      </c>
      <c r="O34" s="4">
        <f t="shared" si="10"/>
        <v>0</v>
      </c>
      <c r="P34" s="4">
        <f t="shared" si="2"/>
        <v>8493.17</v>
      </c>
      <c r="Q34" s="4">
        <f t="shared" si="3"/>
        <v>-86.302999999999997</v>
      </c>
      <c r="R34" s="4">
        <f t="shared" si="11"/>
        <v>0</v>
      </c>
    </row>
    <row r="35" spans="2:18">
      <c r="B35" s="2">
        <v>42653</v>
      </c>
      <c r="C35" s="3">
        <f t="shared" si="4"/>
        <v>121331</v>
      </c>
      <c r="D35" s="4"/>
      <c r="E35" s="4">
        <v>73838.512000000002</v>
      </c>
      <c r="F35" s="4">
        <v>68872.032999999996</v>
      </c>
      <c r="G35" s="4">
        <f t="shared" si="5"/>
        <v>68872.032999999996</v>
      </c>
      <c r="H35" s="4">
        <f t="shared" si="6"/>
        <v>0</v>
      </c>
      <c r="I35" s="4">
        <f t="shared" si="7"/>
        <v>11075.7768</v>
      </c>
      <c r="J35" s="4">
        <f t="shared" si="8"/>
        <v>4966.4790000000066</v>
      </c>
      <c r="K35" s="4">
        <f t="shared" si="12"/>
        <v>0</v>
      </c>
      <c r="L35" s="4">
        <f t="shared" si="9"/>
        <v>0</v>
      </c>
      <c r="M35" s="4">
        <f t="shared" si="0"/>
        <v>6066.55</v>
      </c>
      <c r="N35" s="4">
        <f t="shared" si="1"/>
        <v>4966.4790000000066</v>
      </c>
      <c r="O35" s="4">
        <f t="shared" si="10"/>
        <v>0</v>
      </c>
      <c r="P35" s="4">
        <f t="shared" si="2"/>
        <v>8493.17</v>
      </c>
      <c r="Q35" s="4">
        <f t="shared" si="3"/>
        <v>4966.4790000000066</v>
      </c>
      <c r="R35" s="4">
        <f t="shared" si="11"/>
        <v>0</v>
      </c>
    </row>
    <row r="36" spans="2:18">
      <c r="B36" s="2">
        <v>42653</v>
      </c>
      <c r="C36" s="3">
        <f t="shared" si="4"/>
        <v>121331</v>
      </c>
      <c r="D36" s="4"/>
      <c r="E36" s="4">
        <v>32373.375</v>
      </c>
      <c r="F36" s="4">
        <v>35593.964</v>
      </c>
      <c r="G36" s="4">
        <f t="shared" si="5"/>
        <v>32373.375</v>
      </c>
      <c r="H36" s="4">
        <f t="shared" si="6"/>
        <v>3220.5889999999999</v>
      </c>
      <c r="I36" s="4">
        <f t="shared" si="7"/>
        <v>4856.0062499999995</v>
      </c>
      <c r="J36" s="4">
        <f t="shared" si="8"/>
        <v>-3220.5889999999999</v>
      </c>
      <c r="K36" s="4">
        <f t="shared" si="12"/>
        <v>0</v>
      </c>
      <c r="L36" s="4">
        <f t="shared" si="9"/>
        <v>0</v>
      </c>
      <c r="M36" s="4">
        <f t="shared" si="0"/>
        <v>6066.55</v>
      </c>
      <c r="N36" s="4">
        <f t="shared" si="1"/>
        <v>-3220.5889999999999</v>
      </c>
      <c r="O36" s="4">
        <f t="shared" si="10"/>
        <v>0</v>
      </c>
      <c r="P36" s="4">
        <f t="shared" si="2"/>
        <v>8493.17</v>
      </c>
      <c r="Q36" s="4">
        <f t="shared" si="3"/>
        <v>-3220.5889999999999</v>
      </c>
      <c r="R36" s="4">
        <f t="shared" si="11"/>
        <v>0</v>
      </c>
    </row>
    <row r="37" spans="2:18">
      <c r="B37" s="2">
        <v>42653</v>
      </c>
      <c r="C37" s="3">
        <f t="shared" si="4"/>
        <v>121331</v>
      </c>
      <c r="D37" s="4"/>
      <c r="E37" s="4">
        <v>505.67200000000003</v>
      </c>
      <c r="F37" s="4">
        <v>581.12599999999998</v>
      </c>
      <c r="G37" s="4">
        <f t="shared" si="5"/>
        <v>505.67200000000003</v>
      </c>
      <c r="H37" s="4">
        <f t="shared" si="6"/>
        <v>75.453999999999951</v>
      </c>
      <c r="I37" s="4">
        <f t="shared" si="7"/>
        <v>75.850800000000007</v>
      </c>
      <c r="J37" s="4">
        <f t="shared" si="8"/>
        <v>-75.453999999999951</v>
      </c>
      <c r="K37" s="4">
        <f t="shared" si="12"/>
        <v>0</v>
      </c>
      <c r="L37" s="4">
        <f t="shared" si="9"/>
        <v>0</v>
      </c>
      <c r="M37" s="4">
        <f t="shared" si="0"/>
        <v>6066.55</v>
      </c>
      <c r="N37" s="4">
        <f t="shared" si="1"/>
        <v>-75.453999999999951</v>
      </c>
      <c r="O37" s="4">
        <f t="shared" si="10"/>
        <v>0</v>
      </c>
      <c r="P37" s="4">
        <f t="shared" si="2"/>
        <v>8493.17</v>
      </c>
      <c r="Q37" s="4">
        <f t="shared" si="3"/>
        <v>-75.453999999999951</v>
      </c>
      <c r="R37" s="4">
        <f t="shared" si="11"/>
        <v>0</v>
      </c>
    </row>
    <row r="38" spans="2:18">
      <c r="B38" s="2">
        <v>42654</v>
      </c>
      <c r="C38" s="3">
        <f t="shared" si="4"/>
        <v>121331</v>
      </c>
      <c r="D38" s="4"/>
      <c r="E38" s="4">
        <v>73850.921000000002</v>
      </c>
      <c r="F38" s="4">
        <v>70085.044999999998</v>
      </c>
      <c r="G38" s="4">
        <f t="shared" si="5"/>
        <v>70085.044999999998</v>
      </c>
      <c r="H38" s="4">
        <f t="shared" si="6"/>
        <v>0</v>
      </c>
      <c r="I38" s="4">
        <f t="shared" si="7"/>
        <v>11077.638150000001</v>
      </c>
      <c r="J38" s="4">
        <f t="shared" si="8"/>
        <v>3765.8760000000038</v>
      </c>
      <c r="K38" s="4">
        <f t="shared" si="12"/>
        <v>0</v>
      </c>
      <c r="L38" s="4">
        <f t="shared" si="9"/>
        <v>0</v>
      </c>
      <c r="M38" s="4">
        <f t="shared" si="0"/>
        <v>6066.55</v>
      </c>
      <c r="N38" s="4">
        <f t="shared" si="1"/>
        <v>3765.8760000000038</v>
      </c>
      <c r="O38" s="4">
        <f t="shared" si="10"/>
        <v>0</v>
      </c>
      <c r="P38" s="4">
        <f t="shared" si="2"/>
        <v>8493.17</v>
      </c>
      <c r="Q38" s="4">
        <f t="shared" si="3"/>
        <v>3765.8760000000038</v>
      </c>
      <c r="R38" s="4">
        <f t="shared" si="11"/>
        <v>0</v>
      </c>
    </row>
    <row r="39" spans="2:18">
      <c r="B39" s="2">
        <v>42654</v>
      </c>
      <c r="C39" s="3">
        <f t="shared" si="4"/>
        <v>121331</v>
      </c>
      <c r="D39" s="4"/>
      <c r="E39" s="4">
        <v>32373.375</v>
      </c>
      <c r="F39" s="4">
        <v>35297.557999999997</v>
      </c>
      <c r="G39" s="4">
        <f t="shared" si="5"/>
        <v>32373.375</v>
      </c>
      <c r="H39" s="4">
        <f t="shared" si="6"/>
        <v>2924.1829999999973</v>
      </c>
      <c r="I39" s="4">
        <f t="shared" si="7"/>
        <v>4856.0062499999995</v>
      </c>
      <c r="J39" s="4">
        <f t="shared" si="8"/>
        <v>-2924.1829999999973</v>
      </c>
      <c r="K39" s="4">
        <f t="shared" si="12"/>
        <v>0</v>
      </c>
      <c r="L39" s="4">
        <f t="shared" si="9"/>
        <v>0</v>
      </c>
      <c r="M39" s="4">
        <f t="shared" si="0"/>
        <v>6066.55</v>
      </c>
      <c r="N39" s="4"/>
      <c r="O39" s="4"/>
      <c r="P39" s="4"/>
      <c r="Q39" s="4"/>
      <c r="R39" s="4"/>
    </row>
    <row r="40" spans="2:18">
      <c r="B40" s="2">
        <v>42654</v>
      </c>
      <c r="C40" s="3">
        <f t="shared" si="4"/>
        <v>121331</v>
      </c>
      <c r="D40" s="4"/>
      <c r="E40" s="4">
        <v>505.67200000000003</v>
      </c>
      <c r="F40" s="4">
        <v>606.08699999999999</v>
      </c>
      <c r="G40" s="4">
        <f t="shared" si="5"/>
        <v>505.67200000000003</v>
      </c>
      <c r="H40" s="4">
        <f t="shared" si="6"/>
        <v>100.41499999999996</v>
      </c>
      <c r="I40" s="4">
        <f t="shared" si="7"/>
        <v>75.850800000000007</v>
      </c>
      <c r="J40" s="4">
        <f t="shared" si="8"/>
        <v>-100.41499999999996</v>
      </c>
      <c r="K40" s="4">
        <f t="shared" si="12"/>
        <v>-24.564199999999957</v>
      </c>
      <c r="L40" s="4">
        <f t="shared" si="9"/>
        <v>24.564199999999957</v>
      </c>
      <c r="M40" s="4">
        <f t="shared" ref="M40:M71" si="13">+$C$3*$M$4</f>
        <v>6066.55</v>
      </c>
      <c r="N40" s="4"/>
      <c r="O40" s="4"/>
      <c r="P40" s="4"/>
      <c r="Q40" s="4"/>
      <c r="R40" s="4"/>
    </row>
    <row r="41" spans="2:18">
      <c r="B41" s="2">
        <v>42655</v>
      </c>
      <c r="C41" s="3">
        <f t="shared" si="4"/>
        <v>121331</v>
      </c>
      <c r="D41" s="4"/>
      <c r="E41" s="4">
        <v>73850.921000000002</v>
      </c>
      <c r="F41" s="4">
        <v>69931.119000000006</v>
      </c>
      <c r="G41" s="4">
        <f t="shared" si="5"/>
        <v>69931.119000000006</v>
      </c>
      <c r="H41" s="4">
        <f t="shared" si="6"/>
        <v>0</v>
      </c>
      <c r="I41" s="4">
        <f t="shared" si="7"/>
        <v>11077.638150000001</v>
      </c>
      <c r="J41" s="4">
        <f t="shared" si="8"/>
        <v>3919.801999999996</v>
      </c>
      <c r="K41" s="4">
        <f t="shared" si="12"/>
        <v>0</v>
      </c>
      <c r="L41" s="4">
        <f t="shared" si="9"/>
        <v>0</v>
      </c>
      <c r="M41" s="4">
        <f t="shared" si="13"/>
        <v>6066.55</v>
      </c>
      <c r="N41" s="4"/>
      <c r="O41" s="4"/>
      <c r="P41" s="4"/>
      <c r="Q41" s="4"/>
      <c r="R41" s="4"/>
    </row>
    <row r="42" spans="2:18">
      <c r="B42" s="2">
        <v>42655</v>
      </c>
      <c r="C42" s="3">
        <f t="shared" si="4"/>
        <v>121331</v>
      </c>
      <c r="D42" s="4"/>
      <c r="E42" s="4">
        <v>32373.375</v>
      </c>
      <c r="F42" s="4">
        <v>35412.813000000002</v>
      </c>
      <c r="G42" s="4">
        <f t="shared" si="5"/>
        <v>32373.375</v>
      </c>
      <c r="H42" s="4">
        <f t="shared" si="6"/>
        <v>3039.4380000000019</v>
      </c>
      <c r="I42" s="4">
        <f t="shared" si="7"/>
        <v>4856.0062499999995</v>
      </c>
      <c r="J42" s="4">
        <f t="shared" si="8"/>
        <v>-3039.4380000000019</v>
      </c>
      <c r="K42" s="4">
        <f t="shared" si="12"/>
        <v>0</v>
      </c>
      <c r="L42" s="4">
        <f t="shared" si="9"/>
        <v>0</v>
      </c>
      <c r="M42" s="4">
        <f t="shared" si="13"/>
        <v>6066.55</v>
      </c>
      <c r="N42" s="4"/>
      <c r="O42" s="4"/>
      <c r="P42" s="4"/>
      <c r="Q42" s="4"/>
      <c r="R42" s="4"/>
    </row>
    <row r="43" spans="2:18">
      <c r="B43" s="2">
        <v>42655</v>
      </c>
      <c r="C43" s="3">
        <f t="shared" si="4"/>
        <v>121331</v>
      </c>
      <c r="D43" s="4"/>
      <c r="E43" s="4">
        <v>505.67200000000003</v>
      </c>
      <c r="F43" s="4">
        <v>644.25199999999995</v>
      </c>
      <c r="G43" s="4">
        <f t="shared" si="5"/>
        <v>505.67200000000003</v>
      </c>
      <c r="H43" s="4">
        <f t="shared" si="6"/>
        <v>138.57999999999993</v>
      </c>
      <c r="I43" s="4">
        <f t="shared" si="7"/>
        <v>75.850800000000007</v>
      </c>
      <c r="J43" s="4">
        <f t="shared" si="8"/>
        <v>-138.57999999999993</v>
      </c>
      <c r="K43" s="4">
        <f t="shared" si="12"/>
        <v>-62.729199999999921</v>
      </c>
      <c r="L43" s="4">
        <f t="shared" si="9"/>
        <v>62.729199999999921</v>
      </c>
      <c r="M43" s="4">
        <f t="shared" si="13"/>
        <v>6066.55</v>
      </c>
      <c r="N43" s="4"/>
      <c r="O43" s="4"/>
      <c r="P43" s="4"/>
      <c r="Q43" s="4"/>
      <c r="R43" s="4"/>
    </row>
    <row r="44" spans="2:18">
      <c r="B44" s="2">
        <v>42656</v>
      </c>
      <c r="C44" s="3">
        <f t="shared" si="4"/>
        <v>121331</v>
      </c>
      <c r="D44" s="4"/>
      <c r="E44" s="4">
        <v>73831.273000000001</v>
      </c>
      <c r="F44" s="4">
        <v>70395.482000000004</v>
      </c>
      <c r="G44" s="4">
        <f t="shared" si="5"/>
        <v>70395.482000000004</v>
      </c>
      <c r="H44" s="4">
        <f t="shared" si="6"/>
        <v>0</v>
      </c>
      <c r="I44" s="4">
        <f t="shared" si="7"/>
        <v>11074.69095</v>
      </c>
      <c r="J44" s="4">
        <f t="shared" si="8"/>
        <v>3435.7909999999974</v>
      </c>
      <c r="K44" s="4">
        <f t="shared" si="12"/>
        <v>0</v>
      </c>
      <c r="L44" s="4">
        <f t="shared" si="9"/>
        <v>0</v>
      </c>
      <c r="M44" s="4">
        <f t="shared" si="13"/>
        <v>6066.55</v>
      </c>
      <c r="N44" s="4"/>
      <c r="O44" s="4"/>
      <c r="P44" s="4"/>
      <c r="Q44" s="4"/>
      <c r="R44" s="4"/>
    </row>
    <row r="45" spans="2:18">
      <c r="B45" s="2">
        <v>42656</v>
      </c>
      <c r="C45" s="3">
        <f t="shared" si="4"/>
        <v>121331</v>
      </c>
      <c r="D45" s="4"/>
      <c r="E45" s="4">
        <v>32373.375</v>
      </c>
      <c r="F45" s="4">
        <v>34393.036999999997</v>
      </c>
      <c r="G45" s="4">
        <f t="shared" si="5"/>
        <v>32373.375</v>
      </c>
      <c r="H45" s="4">
        <f t="shared" si="6"/>
        <v>2019.6619999999966</v>
      </c>
      <c r="I45" s="4">
        <f t="shared" si="7"/>
        <v>4856.0062499999995</v>
      </c>
      <c r="J45" s="4">
        <f t="shared" si="8"/>
        <v>-2019.6619999999966</v>
      </c>
      <c r="K45" s="4">
        <f t="shared" si="12"/>
        <v>0</v>
      </c>
      <c r="L45" s="4">
        <f t="shared" si="9"/>
        <v>0</v>
      </c>
      <c r="M45" s="4">
        <f t="shared" si="13"/>
        <v>6066.55</v>
      </c>
      <c r="N45" s="4"/>
      <c r="O45" s="4"/>
      <c r="P45" s="4"/>
      <c r="Q45" s="4"/>
      <c r="R45" s="4"/>
    </row>
    <row r="46" spans="2:18">
      <c r="B46" s="2">
        <v>42656</v>
      </c>
      <c r="C46" s="3">
        <f t="shared" si="4"/>
        <v>121331</v>
      </c>
      <c r="D46" s="4"/>
      <c r="E46" s="4">
        <v>505.67200000000003</v>
      </c>
      <c r="F46" s="4">
        <v>620.99400000000003</v>
      </c>
      <c r="G46" s="4">
        <f t="shared" si="5"/>
        <v>505.67200000000003</v>
      </c>
      <c r="H46" s="4">
        <f t="shared" si="6"/>
        <v>115.322</v>
      </c>
      <c r="I46" s="4">
        <f t="shared" si="7"/>
        <v>75.850800000000007</v>
      </c>
      <c r="J46" s="4">
        <f t="shared" si="8"/>
        <v>-115.322</v>
      </c>
      <c r="K46" s="4">
        <f t="shared" si="12"/>
        <v>-39.471199999999996</v>
      </c>
      <c r="L46" s="4">
        <f t="shared" si="9"/>
        <v>39.471199999999996</v>
      </c>
      <c r="M46" s="4">
        <f t="shared" si="13"/>
        <v>6066.55</v>
      </c>
      <c r="N46" s="4"/>
      <c r="O46" s="4"/>
      <c r="P46" s="4"/>
      <c r="Q46" s="4"/>
      <c r="R46" s="4"/>
    </row>
    <row r="47" spans="2:18">
      <c r="B47" s="2">
        <v>42657</v>
      </c>
      <c r="C47" s="3">
        <f t="shared" si="4"/>
        <v>121331</v>
      </c>
      <c r="D47" s="4"/>
      <c r="E47" s="4">
        <v>73823.001000000004</v>
      </c>
      <c r="F47" s="4">
        <v>70058.409</v>
      </c>
      <c r="G47" s="4">
        <f t="shared" si="5"/>
        <v>70058.409</v>
      </c>
      <c r="H47" s="4">
        <f t="shared" si="6"/>
        <v>0</v>
      </c>
      <c r="I47" s="4">
        <f t="shared" si="7"/>
        <v>11073.450150000001</v>
      </c>
      <c r="J47" s="4">
        <f t="shared" si="8"/>
        <v>3764.5920000000042</v>
      </c>
      <c r="K47" s="4">
        <f t="shared" si="12"/>
        <v>0</v>
      </c>
      <c r="L47" s="4">
        <f t="shared" si="9"/>
        <v>0</v>
      </c>
      <c r="M47" s="4">
        <f t="shared" si="13"/>
        <v>6066.55</v>
      </c>
      <c r="N47" s="4"/>
      <c r="O47" s="4"/>
      <c r="P47" s="4"/>
      <c r="Q47" s="4"/>
      <c r="R47" s="4"/>
    </row>
    <row r="48" spans="2:18">
      <c r="B48" s="2">
        <v>42657</v>
      </c>
      <c r="C48" s="3">
        <f t="shared" si="4"/>
        <v>121331</v>
      </c>
      <c r="D48" s="4"/>
      <c r="E48" s="4">
        <v>32373.375</v>
      </c>
      <c r="F48" s="4">
        <v>36276.254999999997</v>
      </c>
      <c r="G48" s="4">
        <f t="shared" si="5"/>
        <v>32373.375</v>
      </c>
      <c r="H48" s="4">
        <f t="shared" si="6"/>
        <v>3902.8799999999974</v>
      </c>
      <c r="I48" s="4">
        <f t="shared" si="7"/>
        <v>4856.0062499999995</v>
      </c>
      <c r="J48" s="4">
        <f t="shared" si="8"/>
        <v>-3902.8799999999974</v>
      </c>
      <c r="K48" s="4">
        <f t="shared" si="12"/>
        <v>0</v>
      </c>
      <c r="L48" s="4">
        <f t="shared" si="9"/>
        <v>0</v>
      </c>
      <c r="M48" s="4">
        <f t="shared" si="13"/>
        <v>6066.55</v>
      </c>
      <c r="N48" s="4"/>
      <c r="O48" s="4"/>
      <c r="P48" s="4"/>
      <c r="Q48" s="4"/>
      <c r="R48" s="4"/>
    </row>
    <row r="49" spans="2:18">
      <c r="B49" s="2">
        <v>42657</v>
      </c>
      <c r="C49" s="3">
        <f t="shared" si="4"/>
        <v>121331</v>
      </c>
      <c r="D49" s="4"/>
      <c r="E49" s="4">
        <v>505.67200000000003</v>
      </c>
      <c r="F49" s="4">
        <v>555.67700000000002</v>
      </c>
      <c r="G49" s="4">
        <f t="shared" si="5"/>
        <v>505.67200000000003</v>
      </c>
      <c r="H49" s="4">
        <f t="shared" si="6"/>
        <v>50.004999999999995</v>
      </c>
      <c r="I49" s="4">
        <f t="shared" si="7"/>
        <v>75.850800000000007</v>
      </c>
      <c r="J49" s="4">
        <f t="shared" si="8"/>
        <v>-50.004999999999995</v>
      </c>
      <c r="K49" s="4">
        <f t="shared" si="12"/>
        <v>0</v>
      </c>
      <c r="L49" s="4">
        <f t="shared" si="9"/>
        <v>0</v>
      </c>
      <c r="M49" s="4">
        <f t="shared" si="13"/>
        <v>6066.55</v>
      </c>
      <c r="N49" s="4"/>
      <c r="O49" s="4"/>
      <c r="P49" s="4"/>
      <c r="Q49" s="4"/>
      <c r="R49" s="4"/>
    </row>
    <row r="50" spans="2:18">
      <c r="B50" s="2">
        <v>42658</v>
      </c>
      <c r="C50" s="3">
        <f t="shared" si="4"/>
        <v>121331</v>
      </c>
      <c r="D50" s="4"/>
      <c r="E50" s="4">
        <v>73850.921000000002</v>
      </c>
      <c r="F50" s="4">
        <v>61454.332000000002</v>
      </c>
      <c r="G50" s="4">
        <f t="shared" si="5"/>
        <v>61454.332000000002</v>
      </c>
      <c r="H50" s="4">
        <f t="shared" si="6"/>
        <v>0</v>
      </c>
      <c r="I50" s="4">
        <f t="shared" si="7"/>
        <v>11077.638150000001</v>
      </c>
      <c r="J50" s="4">
        <f t="shared" si="8"/>
        <v>12396.589</v>
      </c>
      <c r="K50" s="4">
        <f t="shared" si="12"/>
        <v>-1318.9508499999993</v>
      </c>
      <c r="L50" s="4">
        <f t="shared" si="9"/>
        <v>1318.9508499999993</v>
      </c>
      <c r="M50" s="4">
        <f t="shared" si="13"/>
        <v>6066.55</v>
      </c>
      <c r="N50" s="4"/>
      <c r="O50" s="4"/>
      <c r="P50" s="4"/>
      <c r="Q50" s="4"/>
      <c r="R50" s="4"/>
    </row>
    <row r="51" spans="2:18">
      <c r="B51" s="2">
        <v>42658</v>
      </c>
      <c r="C51" s="3">
        <f t="shared" si="4"/>
        <v>121331</v>
      </c>
      <c r="D51" s="4"/>
      <c r="E51" s="4">
        <v>32373.375</v>
      </c>
      <c r="F51" s="4">
        <v>34500.445</v>
      </c>
      <c r="G51" s="4">
        <f t="shared" si="5"/>
        <v>32373.375</v>
      </c>
      <c r="H51" s="4">
        <f t="shared" si="6"/>
        <v>2127.0699999999997</v>
      </c>
      <c r="I51" s="4">
        <f t="shared" si="7"/>
        <v>4856.0062499999995</v>
      </c>
      <c r="J51" s="4">
        <f t="shared" si="8"/>
        <v>-2127.0699999999997</v>
      </c>
      <c r="K51" s="4">
        <f t="shared" si="12"/>
        <v>0</v>
      </c>
      <c r="L51" s="4">
        <f t="shared" si="9"/>
        <v>0</v>
      </c>
      <c r="M51" s="4">
        <f t="shared" si="13"/>
        <v>6066.55</v>
      </c>
      <c r="N51" s="4"/>
      <c r="O51" s="4"/>
      <c r="P51" s="4"/>
      <c r="Q51" s="4"/>
      <c r="R51" s="4"/>
    </row>
    <row r="52" spans="2:18">
      <c r="B52" s="2">
        <v>42658</v>
      </c>
      <c r="C52" s="3">
        <f t="shared" si="4"/>
        <v>121331</v>
      </c>
      <c r="D52" s="4"/>
      <c r="E52" s="4">
        <v>505.67200000000003</v>
      </c>
      <c r="F52" s="4">
        <v>558.23400000000004</v>
      </c>
      <c r="G52" s="4">
        <f t="shared" si="5"/>
        <v>505.67200000000003</v>
      </c>
      <c r="H52" s="4">
        <f t="shared" si="6"/>
        <v>52.562000000000012</v>
      </c>
      <c r="I52" s="4">
        <f t="shared" si="7"/>
        <v>75.850800000000007</v>
      </c>
      <c r="J52" s="4">
        <f t="shared" si="8"/>
        <v>-52.562000000000012</v>
      </c>
      <c r="K52" s="4">
        <f t="shared" si="12"/>
        <v>0</v>
      </c>
      <c r="L52" s="4">
        <f t="shared" si="9"/>
        <v>0</v>
      </c>
      <c r="M52" s="4">
        <f t="shared" si="13"/>
        <v>6066.55</v>
      </c>
      <c r="N52" s="4"/>
      <c r="O52" s="4"/>
      <c r="P52" s="4"/>
      <c r="Q52" s="4"/>
      <c r="R52" s="4"/>
    </row>
    <row r="53" spans="2:18">
      <c r="B53" s="2">
        <v>42659</v>
      </c>
      <c r="C53" s="3">
        <f t="shared" si="4"/>
        <v>121331</v>
      </c>
      <c r="D53" s="4"/>
      <c r="E53" s="4">
        <v>73850.921000000002</v>
      </c>
      <c r="F53" s="4">
        <v>57459.616999999998</v>
      </c>
      <c r="G53" s="4">
        <f t="shared" si="5"/>
        <v>57459.616999999998</v>
      </c>
      <c r="H53" s="4">
        <f t="shared" si="6"/>
        <v>0</v>
      </c>
      <c r="I53" s="4">
        <f t="shared" si="7"/>
        <v>11077.638150000001</v>
      </c>
      <c r="J53" s="4">
        <f t="shared" si="8"/>
        <v>16391.304000000004</v>
      </c>
      <c r="K53" s="4">
        <f t="shared" si="12"/>
        <v>-5313.665850000003</v>
      </c>
      <c r="L53" s="4">
        <f t="shared" si="9"/>
        <v>5313.665850000003</v>
      </c>
      <c r="M53" s="4">
        <f t="shared" si="13"/>
        <v>6066.55</v>
      </c>
      <c r="N53" s="4"/>
      <c r="O53" s="4"/>
      <c r="P53" s="4"/>
      <c r="Q53" s="4"/>
      <c r="R53" s="4"/>
    </row>
    <row r="54" spans="2:18">
      <c r="B54" s="2">
        <v>42659</v>
      </c>
      <c r="C54" s="3">
        <f t="shared" si="4"/>
        <v>121331</v>
      </c>
      <c r="D54" s="4"/>
      <c r="E54" s="4">
        <v>32373.375</v>
      </c>
      <c r="F54" s="4">
        <v>32895.654000000002</v>
      </c>
      <c r="G54" s="4">
        <f t="shared" si="5"/>
        <v>32373.375</v>
      </c>
      <c r="H54" s="4">
        <f t="shared" si="6"/>
        <v>522.27900000000227</v>
      </c>
      <c r="I54" s="4">
        <f t="shared" si="7"/>
        <v>4856.0062499999995</v>
      </c>
      <c r="J54" s="4">
        <f t="shared" si="8"/>
        <v>-522.27900000000227</v>
      </c>
      <c r="K54" s="4">
        <f t="shared" si="12"/>
        <v>0</v>
      </c>
      <c r="L54" s="4">
        <f t="shared" si="9"/>
        <v>0</v>
      </c>
      <c r="M54" s="4">
        <f t="shared" si="13"/>
        <v>6066.55</v>
      </c>
      <c r="N54" s="4"/>
      <c r="O54" s="4"/>
      <c r="P54" s="4"/>
      <c r="Q54" s="4"/>
      <c r="R54" s="4"/>
    </row>
    <row r="55" spans="2:18">
      <c r="B55" s="2">
        <v>42659</v>
      </c>
      <c r="C55" s="3">
        <f t="shared" si="4"/>
        <v>121331</v>
      </c>
      <c r="D55" s="4"/>
      <c r="E55" s="4">
        <v>505.67200000000003</v>
      </c>
      <c r="F55" s="4">
        <v>566.46699999999998</v>
      </c>
      <c r="G55" s="4">
        <f t="shared" si="5"/>
        <v>505.67200000000003</v>
      </c>
      <c r="H55" s="4">
        <f t="shared" si="6"/>
        <v>60.794999999999959</v>
      </c>
      <c r="I55" s="4">
        <f t="shared" si="7"/>
        <v>75.850800000000007</v>
      </c>
      <c r="J55" s="4">
        <f t="shared" si="8"/>
        <v>-60.794999999999959</v>
      </c>
      <c r="K55" s="4">
        <f t="shared" si="12"/>
        <v>0</v>
      </c>
      <c r="L55" s="4">
        <f t="shared" si="9"/>
        <v>0</v>
      </c>
      <c r="M55" s="4">
        <f t="shared" si="13"/>
        <v>6066.55</v>
      </c>
      <c r="N55" s="4"/>
      <c r="O55" s="4"/>
      <c r="P55" s="4"/>
      <c r="Q55" s="4"/>
      <c r="R55" s="4"/>
    </row>
    <row r="56" spans="2:18">
      <c r="B56" s="2">
        <v>42660</v>
      </c>
      <c r="C56" s="3">
        <f t="shared" si="4"/>
        <v>121331</v>
      </c>
      <c r="D56" s="4"/>
      <c r="E56" s="4">
        <v>73850.921000000002</v>
      </c>
      <c r="F56" s="4">
        <v>64282.447999999997</v>
      </c>
      <c r="G56" s="4">
        <f t="shared" si="5"/>
        <v>64282.447999999997</v>
      </c>
      <c r="H56" s="4">
        <f t="shared" si="6"/>
        <v>0</v>
      </c>
      <c r="I56" s="4">
        <f t="shared" si="7"/>
        <v>11077.638150000001</v>
      </c>
      <c r="J56" s="4">
        <f t="shared" si="8"/>
        <v>9568.4730000000054</v>
      </c>
      <c r="K56" s="4">
        <f t="shared" si="12"/>
        <v>0</v>
      </c>
      <c r="L56" s="4">
        <f t="shared" si="9"/>
        <v>0</v>
      </c>
      <c r="M56" s="4">
        <f t="shared" si="13"/>
        <v>6066.55</v>
      </c>
      <c r="N56" s="4"/>
      <c r="O56" s="4"/>
      <c r="P56" s="4"/>
      <c r="Q56" s="4"/>
      <c r="R56" s="4"/>
    </row>
    <row r="57" spans="2:18">
      <c r="B57" s="2">
        <v>42660</v>
      </c>
      <c r="C57" s="3">
        <f t="shared" si="4"/>
        <v>121331</v>
      </c>
      <c r="D57" s="4"/>
      <c r="E57" s="4">
        <v>32373.375</v>
      </c>
      <c r="F57" s="4">
        <v>35562.285000000003</v>
      </c>
      <c r="G57" s="4">
        <f t="shared" si="5"/>
        <v>32373.375</v>
      </c>
      <c r="H57" s="4">
        <f t="shared" si="6"/>
        <v>3188.9100000000035</v>
      </c>
      <c r="I57" s="4">
        <f t="shared" si="7"/>
        <v>4856.0062499999995</v>
      </c>
      <c r="J57" s="4">
        <f t="shared" si="8"/>
        <v>-3188.9100000000035</v>
      </c>
      <c r="K57" s="4">
        <f t="shared" si="12"/>
        <v>0</v>
      </c>
      <c r="L57" s="4">
        <f t="shared" si="9"/>
        <v>0</v>
      </c>
      <c r="M57" s="4">
        <f t="shared" si="13"/>
        <v>6066.55</v>
      </c>
      <c r="N57" s="4"/>
      <c r="O57" s="4"/>
      <c r="P57" s="4"/>
      <c r="Q57" s="4"/>
      <c r="R57" s="4"/>
    </row>
    <row r="58" spans="2:18">
      <c r="B58" s="2">
        <v>42660</v>
      </c>
      <c r="C58" s="3">
        <f t="shared" si="4"/>
        <v>121331</v>
      </c>
      <c r="D58" s="4"/>
      <c r="E58" s="4">
        <v>505.67200000000003</v>
      </c>
      <c r="F58" s="4">
        <v>569.404</v>
      </c>
      <c r="G58" s="4">
        <f t="shared" si="5"/>
        <v>505.67200000000003</v>
      </c>
      <c r="H58" s="4">
        <f t="shared" si="6"/>
        <v>63.731999999999971</v>
      </c>
      <c r="I58" s="4">
        <f t="shared" si="7"/>
        <v>75.850800000000007</v>
      </c>
      <c r="J58" s="4">
        <f t="shared" si="8"/>
        <v>-63.731999999999971</v>
      </c>
      <c r="K58" s="4">
        <f t="shared" si="12"/>
        <v>0</v>
      </c>
      <c r="L58" s="4">
        <f t="shared" si="9"/>
        <v>0</v>
      </c>
      <c r="M58" s="4">
        <f t="shared" si="13"/>
        <v>6066.55</v>
      </c>
      <c r="N58" s="4"/>
      <c r="O58" s="4"/>
      <c r="P58" s="4"/>
      <c r="Q58" s="4"/>
      <c r="R58" s="4"/>
    </row>
    <row r="59" spans="2:18">
      <c r="B59" s="2">
        <v>42661</v>
      </c>
      <c r="C59" s="3">
        <f t="shared" si="4"/>
        <v>121331</v>
      </c>
      <c r="D59" s="4"/>
      <c r="E59" s="4">
        <v>73810.591</v>
      </c>
      <c r="F59" s="4">
        <v>74394.557000000001</v>
      </c>
      <c r="G59" s="4">
        <f t="shared" si="5"/>
        <v>73810.591</v>
      </c>
      <c r="H59" s="4">
        <f t="shared" si="6"/>
        <v>583.96600000000035</v>
      </c>
      <c r="I59" s="4">
        <f t="shared" si="7"/>
        <v>11071.58865</v>
      </c>
      <c r="J59" s="4">
        <f t="shared" si="8"/>
        <v>-583.96600000000035</v>
      </c>
      <c r="K59" s="4">
        <f t="shared" si="12"/>
        <v>0</v>
      </c>
      <c r="L59" s="4">
        <f t="shared" si="9"/>
        <v>0</v>
      </c>
      <c r="M59" s="4">
        <f t="shared" si="13"/>
        <v>6066.55</v>
      </c>
      <c r="N59" s="4"/>
      <c r="O59" s="4"/>
      <c r="P59" s="4"/>
      <c r="Q59" s="4"/>
      <c r="R59" s="4"/>
    </row>
    <row r="60" spans="2:18">
      <c r="B60" s="2">
        <v>42661</v>
      </c>
      <c r="C60" s="3">
        <f t="shared" si="4"/>
        <v>121331</v>
      </c>
      <c r="D60" s="4"/>
      <c r="E60" s="4">
        <v>31393.053</v>
      </c>
      <c r="F60" s="4">
        <v>35927.245999999999</v>
      </c>
      <c r="G60" s="4">
        <f t="shared" si="5"/>
        <v>31393.053</v>
      </c>
      <c r="H60" s="4">
        <f t="shared" si="6"/>
        <v>4534.1929999999993</v>
      </c>
      <c r="I60" s="4">
        <f t="shared" si="7"/>
        <v>4708.95795</v>
      </c>
      <c r="J60" s="4">
        <f t="shared" si="8"/>
        <v>-4534.1929999999993</v>
      </c>
      <c r="K60" s="4">
        <f t="shared" si="12"/>
        <v>0</v>
      </c>
      <c r="L60" s="4">
        <f t="shared" si="9"/>
        <v>0</v>
      </c>
      <c r="M60" s="4">
        <f t="shared" si="13"/>
        <v>6066.55</v>
      </c>
      <c r="N60" s="4"/>
      <c r="O60" s="4"/>
      <c r="P60" s="4"/>
      <c r="Q60" s="4"/>
      <c r="R60" s="4"/>
    </row>
    <row r="61" spans="2:18">
      <c r="B61" s="2">
        <v>42661</v>
      </c>
      <c r="C61" s="3">
        <f t="shared" si="4"/>
        <v>121331</v>
      </c>
      <c r="D61" s="4"/>
      <c r="E61" s="4">
        <v>505.67200000000003</v>
      </c>
      <c r="F61" s="4">
        <v>560.01499999999999</v>
      </c>
      <c r="G61" s="4">
        <f t="shared" si="5"/>
        <v>505.67200000000003</v>
      </c>
      <c r="H61" s="4">
        <f t="shared" si="6"/>
        <v>54.342999999999961</v>
      </c>
      <c r="I61" s="4">
        <f t="shared" si="7"/>
        <v>75.850800000000007</v>
      </c>
      <c r="J61" s="4">
        <f t="shared" si="8"/>
        <v>-54.342999999999961</v>
      </c>
      <c r="K61" s="4">
        <f t="shared" si="12"/>
        <v>0</v>
      </c>
      <c r="L61" s="4">
        <f t="shared" si="9"/>
        <v>0</v>
      </c>
      <c r="M61" s="4">
        <f t="shared" si="13"/>
        <v>6066.55</v>
      </c>
      <c r="N61" s="4"/>
      <c r="O61" s="4"/>
      <c r="P61" s="4"/>
      <c r="Q61" s="4"/>
      <c r="R61" s="4"/>
    </row>
    <row r="62" spans="2:18">
      <c r="B62" s="2">
        <v>42662</v>
      </c>
      <c r="C62" s="3">
        <f t="shared" si="4"/>
        <v>121331</v>
      </c>
      <c r="D62" s="4"/>
      <c r="E62" s="4">
        <v>73850.921000000002</v>
      </c>
      <c r="F62" s="4">
        <v>71950.191999999995</v>
      </c>
      <c r="G62" s="4">
        <f t="shared" si="5"/>
        <v>71950.191999999995</v>
      </c>
      <c r="H62" s="4">
        <f t="shared" si="6"/>
        <v>0</v>
      </c>
      <c r="I62" s="4">
        <f t="shared" si="7"/>
        <v>11077.638150000001</v>
      </c>
      <c r="J62" s="4">
        <f t="shared" si="8"/>
        <v>1900.7290000000066</v>
      </c>
      <c r="K62" s="4">
        <f t="shared" si="12"/>
        <v>0</v>
      </c>
      <c r="L62" s="4">
        <f t="shared" si="9"/>
        <v>0</v>
      </c>
      <c r="M62" s="4">
        <f t="shared" si="13"/>
        <v>6066.55</v>
      </c>
      <c r="N62" s="4"/>
      <c r="O62" s="4"/>
      <c r="P62" s="4"/>
      <c r="Q62" s="4"/>
      <c r="R62" s="4"/>
    </row>
    <row r="63" spans="2:18">
      <c r="B63" s="2">
        <v>42662</v>
      </c>
      <c r="C63" s="3">
        <f t="shared" si="4"/>
        <v>121331</v>
      </c>
      <c r="D63" s="4"/>
      <c r="E63" s="4">
        <v>32373.375</v>
      </c>
      <c r="F63" s="4">
        <v>34578.404999999999</v>
      </c>
      <c r="G63" s="4">
        <f t="shared" si="5"/>
        <v>32373.375</v>
      </c>
      <c r="H63" s="4">
        <f t="shared" si="6"/>
        <v>2205.0299999999988</v>
      </c>
      <c r="I63" s="4">
        <f t="shared" si="7"/>
        <v>4856.0062499999995</v>
      </c>
      <c r="J63" s="4">
        <f t="shared" si="8"/>
        <v>-2205.0299999999988</v>
      </c>
      <c r="K63" s="4">
        <f t="shared" si="12"/>
        <v>0</v>
      </c>
      <c r="L63" s="4">
        <f t="shared" si="9"/>
        <v>0</v>
      </c>
      <c r="M63" s="4">
        <f t="shared" si="13"/>
        <v>6066.55</v>
      </c>
      <c r="N63" s="4"/>
      <c r="O63" s="4"/>
      <c r="P63" s="4"/>
      <c r="Q63" s="4"/>
      <c r="R63" s="4"/>
    </row>
    <row r="64" spans="2:18">
      <c r="B64" s="2">
        <v>42662</v>
      </c>
      <c r="C64" s="3">
        <f t="shared" si="4"/>
        <v>121331</v>
      </c>
      <c r="D64" s="4"/>
      <c r="E64" s="4">
        <v>505.67200000000003</v>
      </c>
      <c r="F64" s="4">
        <v>561.91899999999998</v>
      </c>
      <c r="G64" s="4">
        <f t="shared" si="5"/>
        <v>505.67200000000003</v>
      </c>
      <c r="H64" s="4">
        <f t="shared" si="6"/>
        <v>56.246999999999957</v>
      </c>
      <c r="I64" s="4">
        <f t="shared" si="7"/>
        <v>75.850800000000007</v>
      </c>
      <c r="J64" s="4">
        <f t="shared" si="8"/>
        <v>-56.246999999999957</v>
      </c>
      <c r="K64" s="4">
        <f t="shared" si="12"/>
        <v>0</v>
      </c>
      <c r="L64" s="4">
        <f t="shared" si="9"/>
        <v>0</v>
      </c>
      <c r="M64" s="4">
        <f t="shared" si="13"/>
        <v>6066.55</v>
      </c>
      <c r="N64" s="4"/>
      <c r="O64" s="4"/>
      <c r="P64" s="4"/>
      <c r="Q64" s="4"/>
      <c r="R64" s="4"/>
    </row>
    <row r="65" spans="2:18">
      <c r="B65" s="2">
        <v>42663</v>
      </c>
      <c r="C65" s="3">
        <f t="shared" si="4"/>
        <v>121331</v>
      </c>
      <c r="D65" s="4"/>
      <c r="E65" s="4">
        <v>73850.921000000002</v>
      </c>
      <c r="F65" s="4">
        <v>72757.975000000006</v>
      </c>
      <c r="G65" s="4">
        <f t="shared" si="5"/>
        <v>72757.975000000006</v>
      </c>
      <c r="H65" s="4">
        <f t="shared" si="6"/>
        <v>0</v>
      </c>
      <c r="I65" s="4">
        <f t="shared" si="7"/>
        <v>11077.638150000001</v>
      </c>
      <c r="J65" s="4">
        <f t="shared" si="8"/>
        <v>1092.9459999999963</v>
      </c>
      <c r="K65" s="4">
        <f t="shared" si="12"/>
        <v>0</v>
      </c>
      <c r="L65" s="4">
        <f t="shared" si="9"/>
        <v>0</v>
      </c>
      <c r="M65" s="4">
        <f t="shared" si="13"/>
        <v>6066.55</v>
      </c>
      <c r="N65" s="4"/>
      <c r="O65" s="4"/>
      <c r="P65" s="4"/>
      <c r="Q65" s="4"/>
      <c r="R65" s="4"/>
    </row>
    <row r="66" spans="2:18">
      <c r="B66" s="2">
        <v>42663</v>
      </c>
      <c r="C66" s="3">
        <f t="shared" si="4"/>
        <v>121331</v>
      </c>
      <c r="D66" s="4"/>
      <c r="E66" s="4">
        <v>32373.375</v>
      </c>
      <c r="F66" s="4">
        <v>34730.885000000002</v>
      </c>
      <c r="G66" s="4">
        <f t="shared" si="5"/>
        <v>32373.375</v>
      </c>
      <c r="H66" s="4">
        <f t="shared" si="6"/>
        <v>2357.510000000002</v>
      </c>
      <c r="I66" s="4">
        <f t="shared" si="7"/>
        <v>4856.0062499999995</v>
      </c>
      <c r="J66" s="4">
        <f t="shared" si="8"/>
        <v>-2357.510000000002</v>
      </c>
      <c r="K66" s="4">
        <f t="shared" si="12"/>
        <v>0</v>
      </c>
      <c r="L66" s="4">
        <f t="shared" si="9"/>
        <v>0</v>
      </c>
      <c r="M66" s="4">
        <f t="shared" si="13"/>
        <v>6066.55</v>
      </c>
      <c r="N66" s="4"/>
      <c r="O66" s="4"/>
      <c r="P66" s="4"/>
      <c r="Q66" s="4"/>
      <c r="R66" s="4"/>
    </row>
    <row r="67" spans="2:18">
      <c r="B67" s="2">
        <v>42663</v>
      </c>
      <c r="C67" s="3">
        <f t="shared" si="4"/>
        <v>121331</v>
      </c>
      <c r="D67" s="4"/>
      <c r="E67" s="4">
        <v>505.67200000000003</v>
      </c>
      <c r="F67" s="4">
        <v>571.90099999999995</v>
      </c>
      <c r="G67" s="4">
        <f t="shared" si="5"/>
        <v>505.67200000000003</v>
      </c>
      <c r="H67" s="4">
        <f t="shared" si="6"/>
        <v>66.228999999999928</v>
      </c>
      <c r="I67" s="4">
        <f t="shared" si="7"/>
        <v>75.850800000000007</v>
      </c>
      <c r="J67" s="4">
        <f t="shared" si="8"/>
        <v>-66.228999999999928</v>
      </c>
      <c r="K67" s="4">
        <f t="shared" si="12"/>
        <v>0</v>
      </c>
      <c r="L67" s="4">
        <f t="shared" si="9"/>
        <v>0</v>
      </c>
      <c r="M67" s="4">
        <f t="shared" si="13"/>
        <v>6066.55</v>
      </c>
      <c r="N67" s="4"/>
      <c r="O67" s="4"/>
      <c r="P67" s="4"/>
      <c r="Q67" s="4"/>
      <c r="R67" s="4"/>
    </row>
    <row r="68" spans="2:18">
      <c r="B68" s="2">
        <v>42664</v>
      </c>
      <c r="C68" s="3">
        <f t="shared" si="4"/>
        <v>121331</v>
      </c>
      <c r="D68" s="4"/>
      <c r="E68" s="4">
        <v>73849.887000000002</v>
      </c>
      <c r="F68" s="4">
        <v>72378.554999999993</v>
      </c>
      <c r="G68" s="4">
        <f t="shared" si="5"/>
        <v>72378.554999999993</v>
      </c>
      <c r="H68" s="4">
        <f t="shared" si="6"/>
        <v>0</v>
      </c>
      <c r="I68" s="4">
        <f t="shared" si="7"/>
        <v>11077.483050000001</v>
      </c>
      <c r="J68" s="4">
        <f t="shared" si="8"/>
        <v>1471.3320000000094</v>
      </c>
      <c r="K68" s="4">
        <f t="shared" si="12"/>
        <v>0</v>
      </c>
      <c r="L68" s="4">
        <f t="shared" si="9"/>
        <v>0</v>
      </c>
      <c r="M68" s="4">
        <f t="shared" si="13"/>
        <v>6066.55</v>
      </c>
      <c r="N68" s="4"/>
      <c r="O68" s="4"/>
      <c r="P68" s="4"/>
      <c r="Q68" s="4"/>
      <c r="R68" s="4"/>
    </row>
    <row r="69" spans="2:18">
      <c r="B69" s="2">
        <v>42664</v>
      </c>
      <c r="C69" s="3">
        <f t="shared" si="4"/>
        <v>121331</v>
      </c>
      <c r="D69" s="4"/>
      <c r="E69" s="4">
        <v>32373.375</v>
      </c>
      <c r="F69" s="4">
        <v>34522.394</v>
      </c>
      <c r="G69" s="4">
        <f t="shared" si="5"/>
        <v>32373.375</v>
      </c>
      <c r="H69" s="4">
        <f t="shared" si="6"/>
        <v>2149.0190000000002</v>
      </c>
      <c r="I69" s="4">
        <f t="shared" si="7"/>
        <v>4856.0062499999995</v>
      </c>
      <c r="J69" s="4">
        <f t="shared" si="8"/>
        <v>-2149.0190000000002</v>
      </c>
      <c r="K69" s="4">
        <f t="shared" si="12"/>
        <v>0</v>
      </c>
      <c r="L69" s="4">
        <f t="shared" si="9"/>
        <v>0</v>
      </c>
      <c r="M69" s="4">
        <f t="shared" si="13"/>
        <v>6066.55</v>
      </c>
      <c r="N69" s="4"/>
      <c r="O69" s="4"/>
      <c r="P69" s="4"/>
      <c r="Q69" s="4"/>
      <c r="R69" s="4"/>
    </row>
    <row r="70" spans="2:18">
      <c r="B70" s="2">
        <v>42664</v>
      </c>
      <c r="C70" s="3">
        <f t="shared" si="4"/>
        <v>121331</v>
      </c>
      <c r="D70" s="4"/>
      <c r="E70" s="4">
        <v>505.67200000000003</v>
      </c>
      <c r="F70" s="4">
        <v>568.30899999999997</v>
      </c>
      <c r="G70" s="4">
        <f t="shared" si="5"/>
        <v>505.67200000000003</v>
      </c>
      <c r="H70" s="4">
        <f t="shared" si="6"/>
        <v>62.636999999999944</v>
      </c>
      <c r="I70" s="4">
        <f t="shared" si="7"/>
        <v>75.850800000000007</v>
      </c>
      <c r="J70" s="4">
        <f t="shared" si="8"/>
        <v>-62.636999999999944</v>
      </c>
      <c r="K70" s="4">
        <f t="shared" si="12"/>
        <v>0</v>
      </c>
      <c r="L70" s="4">
        <f t="shared" si="9"/>
        <v>0</v>
      </c>
      <c r="M70" s="4">
        <f t="shared" si="13"/>
        <v>6066.55</v>
      </c>
      <c r="N70" s="4"/>
      <c r="O70" s="4"/>
      <c r="P70" s="4"/>
      <c r="Q70" s="4"/>
      <c r="R70" s="4"/>
    </row>
    <row r="71" spans="2:18">
      <c r="B71" s="2">
        <v>42665</v>
      </c>
      <c r="C71" s="3">
        <f t="shared" si="4"/>
        <v>121331</v>
      </c>
      <c r="D71" s="4"/>
      <c r="E71" s="4">
        <v>68792.129000000001</v>
      </c>
      <c r="F71" s="4">
        <v>63877.339</v>
      </c>
      <c r="G71" s="4">
        <f t="shared" si="5"/>
        <v>63877.339</v>
      </c>
      <c r="H71" s="4">
        <f t="shared" si="6"/>
        <v>0</v>
      </c>
      <c r="I71" s="4">
        <f t="shared" si="7"/>
        <v>10318.81935</v>
      </c>
      <c r="J71" s="4">
        <f t="shared" si="8"/>
        <v>4914.7900000000009</v>
      </c>
      <c r="K71" s="4">
        <f t="shared" si="12"/>
        <v>0</v>
      </c>
      <c r="L71" s="4">
        <f t="shared" si="9"/>
        <v>0</v>
      </c>
      <c r="M71" s="4">
        <f t="shared" si="13"/>
        <v>6066.55</v>
      </c>
      <c r="N71" s="4"/>
      <c r="O71" s="4"/>
      <c r="P71" s="4"/>
      <c r="Q71" s="4"/>
      <c r="R71" s="4"/>
    </row>
    <row r="72" spans="2:18">
      <c r="B72" s="2">
        <v>42665</v>
      </c>
      <c r="C72" s="3">
        <f t="shared" si="4"/>
        <v>121331</v>
      </c>
      <c r="D72" s="4"/>
      <c r="E72" s="4">
        <v>28325.927</v>
      </c>
      <c r="F72" s="4">
        <v>34429.370000000003</v>
      </c>
      <c r="G72" s="4">
        <f t="shared" si="5"/>
        <v>28325.927</v>
      </c>
      <c r="H72" s="4">
        <f t="shared" si="6"/>
        <v>6103.4430000000029</v>
      </c>
      <c r="I72" s="4">
        <f t="shared" si="7"/>
        <v>4248.8890499999998</v>
      </c>
      <c r="J72" s="4">
        <f t="shared" si="8"/>
        <v>-6103.4430000000029</v>
      </c>
      <c r="K72" s="4">
        <f t="shared" si="12"/>
        <v>-1854.5539500000032</v>
      </c>
      <c r="L72" s="4">
        <f t="shared" si="9"/>
        <v>1854.5539500000032</v>
      </c>
      <c r="M72" s="4">
        <f t="shared" ref="M72:M100" si="14">+$C$3*$M$4</f>
        <v>6066.55</v>
      </c>
      <c r="N72" s="4"/>
      <c r="O72" s="4"/>
      <c r="P72" s="4"/>
      <c r="Q72" s="4"/>
      <c r="R72" s="4"/>
    </row>
    <row r="73" spans="2:18">
      <c r="B73" s="2">
        <v>42665</v>
      </c>
      <c r="C73" s="3">
        <f t="shared" ref="C73:C100" si="15">$C$3</f>
        <v>121331</v>
      </c>
      <c r="E73" s="4">
        <v>505.67200000000003</v>
      </c>
      <c r="F73" s="4">
        <v>572.60599999999999</v>
      </c>
      <c r="G73" s="4">
        <f t="shared" ref="G73:G100" si="16">IF(F73&gt;E73,E73,F73)</f>
        <v>505.67200000000003</v>
      </c>
      <c r="H73" s="4">
        <f t="shared" ref="H73:H100" si="17">IF(F73&gt;E73,F73-E73,0)</f>
        <v>66.933999999999969</v>
      </c>
      <c r="I73" s="4">
        <f t="shared" ref="I73:I100" si="18">+E73*$I$4</f>
        <v>75.850800000000007</v>
      </c>
      <c r="J73" s="4">
        <f t="shared" ref="J73:J100" si="19">+E73-F73</f>
        <v>-66.933999999999969</v>
      </c>
      <c r="K73" s="4">
        <f t="shared" ref="K73:K100" si="20">IF(ABS(J73)&lt;I73,0,I73-ABS(J73))</f>
        <v>0</v>
      </c>
      <c r="L73" s="4">
        <f t="shared" ref="L73:L100" si="21">ABS(K73)</f>
        <v>0</v>
      </c>
      <c r="M73" s="4">
        <f t="shared" si="14"/>
        <v>6066.55</v>
      </c>
    </row>
    <row r="74" spans="2:18">
      <c r="B74" s="2">
        <v>42666</v>
      </c>
      <c r="C74" s="3">
        <f t="shared" si="15"/>
        <v>121331</v>
      </c>
      <c r="E74" s="4">
        <v>68792.129000000001</v>
      </c>
      <c r="F74" s="4">
        <v>63808.652999999998</v>
      </c>
      <c r="G74" s="4">
        <f t="shared" si="16"/>
        <v>63808.652999999998</v>
      </c>
      <c r="H74" s="4">
        <f t="shared" si="17"/>
        <v>0</v>
      </c>
      <c r="I74" s="4">
        <f t="shared" si="18"/>
        <v>10318.81935</v>
      </c>
      <c r="J74" s="4">
        <f t="shared" si="19"/>
        <v>4983.4760000000024</v>
      </c>
      <c r="K74" s="4">
        <f t="shared" si="20"/>
        <v>0</v>
      </c>
      <c r="L74" s="4">
        <f t="shared" si="21"/>
        <v>0</v>
      </c>
      <c r="M74" s="4">
        <f t="shared" si="14"/>
        <v>6066.55</v>
      </c>
    </row>
    <row r="75" spans="2:18">
      <c r="B75" s="2">
        <v>42666</v>
      </c>
      <c r="C75" s="3">
        <f t="shared" si="15"/>
        <v>121331</v>
      </c>
      <c r="E75" s="4">
        <v>28325.927</v>
      </c>
      <c r="F75" s="4">
        <v>34494.15</v>
      </c>
      <c r="G75" s="4">
        <f t="shared" si="16"/>
        <v>28325.927</v>
      </c>
      <c r="H75" s="4">
        <f t="shared" si="17"/>
        <v>6168.2230000000018</v>
      </c>
      <c r="I75" s="4">
        <f t="shared" si="18"/>
        <v>4248.8890499999998</v>
      </c>
      <c r="J75" s="4">
        <f t="shared" si="19"/>
        <v>-6168.2230000000018</v>
      </c>
      <c r="K75" s="4">
        <f t="shared" si="20"/>
        <v>-1919.333950000002</v>
      </c>
      <c r="L75" s="4">
        <f t="shared" si="21"/>
        <v>1919.333950000002</v>
      </c>
      <c r="M75" s="4">
        <f t="shared" si="14"/>
        <v>6066.55</v>
      </c>
    </row>
    <row r="76" spans="2:18">
      <c r="B76" s="2">
        <v>42666</v>
      </c>
      <c r="C76" s="3">
        <f t="shared" si="15"/>
        <v>121331</v>
      </c>
      <c r="E76" s="4">
        <v>505.67200000000003</v>
      </c>
      <c r="F76" s="4">
        <v>615.85799999999995</v>
      </c>
      <c r="G76" s="4">
        <f t="shared" si="16"/>
        <v>505.67200000000003</v>
      </c>
      <c r="H76" s="4">
        <f t="shared" si="17"/>
        <v>110.18599999999992</v>
      </c>
      <c r="I76" s="4">
        <f t="shared" si="18"/>
        <v>75.850800000000007</v>
      </c>
      <c r="J76" s="4">
        <f t="shared" si="19"/>
        <v>-110.18599999999992</v>
      </c>
      <c r="K76" s="4">
        <f t="shared" si="20"/>
        <v>-34.335199999999915</v>
      </c>
      <c r="L76" s="4">
        <f t="shared" si="21"/>
        <v>34.335199999999915</v>
      </c>
      <c r="M76" s="4">
        <f t="shared" si="14"/>
        <v>6066.55</v>
      </c>
    </row>
    <row r="77" spans="2:18">
      <c r="B77" s="2">
        <v>42667</v>
      </c>
      <c r="C77" s="3">
        <f t="shared" si="15"/>
        <v>121331</v>
      </c>
      <c r="E77" s="4">
        <v>68792.129000000001</v>
      </c>
      <c r="F77" s="4">
        <v>72449.176000000007</v>
      </c>
      <c r="G77" s="4">
        <f t="shared" si="16"/>
        <v>68792.129000000001</v>
      </c>
      <c r="H77" s="4">
        <f t="shared" si="17"/>
        <v>3657.0470000000059</v>
      </c>
      <c r="I77" s="4">
        <f t="shared" si="18"/>
        <v>10318.81935</v>
      </c>
      <c r="J77" s="4">
        <f t="shared" si="19"/>
        <v>-3657.0470000000059</v>
      </c>
      <c r="K77" s="4">
        <f t="shared" si="20"/>
        <v>0</v>
      </c>
      <c r="L77" s="4">
        <f t="shared" si="21"/>
        <v>0</v>
      </c>
      <c r="M77" s="4">
        <f t="shared" si="14"/>
        <v>6066.55</v>
      </c>
    </row>
    <row r="78" spans="2:18">
      <c r="B78" s="2">
        <v>42667</v>
      </c>
      <c r="C78" s="3">
        <f t="shared" si="15"/>
        <v>121331</v>
      </c>
      <c r="E78" s="4">
        <v>28325.927</v>
      </c>
      <c r="F78" s="4">
        <v>34625.788999999997</v>
      </c>
      <c r="G78" s="4">
        <f t="shared" si="16"/>
        <v>28325.927</v>
      </c>
      <c r="H78" s="4">
        <f t="shared" si="17"/>
        <v>6299.8619999999974</v>
      </c>
      <c r="I78" s="4">
        <f t="shared" si="18"/>
        <v>4248.8890499999998</v>
      </c>
      <c r="J78" s="4">
        <f t="shared" si="19"/>
        <v>-6299.8619999999974</v>
      </c>
      <c r="K78" s="4">
        <f t="shared" si="20"/>
        <v>-2050.9729499999976</v>
      </c>
      <c r="L78" s="4">
        <f t="shared" si="21"/>
        <v>2050.9729499999976</v>
      </c>
      <c r="M78" s="4">
        <f t="shared" si="14"/>
        <v>6066.55</v>
      </c>
    </row>
    <row r="79" spans="2:18">
      <c r="B79" s="2">
        <v>42667</v>
      </c>
      <c r="C79" s="3">
        <f t="shared" si="15"/>
        <v>121331</v>
      </c>
      <c r="E79" s="4">
        <v>505.67200000000003</v>
      </c>
      <c r="F79" s="4">
        <v>613.57399999999996</v>
      </c>
      <c r="G79" s="4">
        <f t="shared" si="16"/>
        <v>505.67200000000003</v>
      </c>
      <c r="H79" s="4">
        <f t="shared" si="17"/>
        <v>107.90199999999993</v>
      </c>
      <c r="I79" s="4">
        <f t="shared" si="18"/>
        <v>75.850800000000007</v>
      </c>
      <c r="J79" s="4">
        <f t="shared" si="19"/>
        <v>-107.90199999999993</v>
      </c>
      <c r="K79" s="4">
        <f t="shared" si="20"/>
        <v>-32.051199999999923</v>
      </c>
      <c r="L79" s="4">
        <f t="shared" si="21"/>
        <v>32.051199999999923</v>
      </c>
      <c r="M79" s="4">
        <f t="shared" si="14"/>
        <v>6066.55</v>
      </c>
    </row>
    <row r="80" spans="2:18">
      <c r="B80" s="2">
        <v>42668</v>
      </c>
      <c r="C80" s="3">
        <f t="shared" si="15"/>
        <v>121331</v>
      </c>
      <c r="E80" s="4">
        <v>73841.614000000001</v>
      </c>
      <c r="F80" s="4">
        <v>72508.005000000005</v>
      </c>
      <c r="G80" s="4">
        <f t="shared" si="16"/>
        <v>72508.005000000005</v>
      </c>
      <c r="H80" s="4">
        <f t="shared" si="17"/>
        <v>0</v>
      </c>
      <c r="I80" s="4">
        <f t="shared" si="18"/>
        <v>11076.242099999999</v>
      </c>
      <c r="J80" s="4">
        <f t="shared" si="19"/>
        <v>1333.6089999999967</v>
      </c>
      <c r="K80" s="4">
        <f t="shared" si="20"/>
        <v>0</v>
      </c>
      <c r="L80" s="4">
        <f t="shared" si="21"/>
        <v>0</v>
      </c>
      <c r="M80" s="4">
        <f t="shared" si="14"/>
        <v>6066.55</v>
      </c>
    </row>
    <row r="81" spans="2:13">
      <c r="B81" s="2">
        <v>42668</v>
      </c>
      <c r="C81" s="3">
        <f t="shared" si="15"/>
        <v>121331</v>
      </c>
      <c r="E81" s="4">
        <v>32373.375</v>
      </c>
      <c r="F81" s="4">
        <v>34648.495999999999</v>
      </c>
      <c r="G81" s="4">
        <f t="shared" si="16"/>
        <v>32373.375</v>
      </c>
      <c r="H81" s="4">
        <f t="shared" si="17"/>
        <v>2275.1209999999992</v>
      </c>
      <c r="I81" s="4">
        <f t="shared" si="18"/>
        <v>4856.0062499999995</v>
      </c>
      <c r="J81" s="4">
        <f t="shared" si="19"/>
        <v>-2275.1209999999992</v>
      </c>
      <c r="K81" s="4">
        <f t="shared" si="20"/>
        <v>0</v>
      </c>
      <c r="L81" s="4">
        <f t="shared" si="21"/>
        <v>0</v>
      </c>
      <c r="M81" s="4">
        <f t="shared" si="14"/>
        <v>6066.55</v>
      </c>
    </row>
    <row r="82" spans="2:13">
      <c r="B82" s="2">
        <v>42668</v>
      </c>
      <c r="C82" s="3">
        <f t="shared" si="15"/>
        <v>121331</v>
      </c>
      <c r="E82" s="4">
        <v>505.67200000000003</v>
      </c>
      <c r="F82" s="4">
        <v>588.72799999999995</v>
      </c>
      <c r="G82" s="4">
        <f t="shared" si="16"/>
        <v>505.67200000000003</v>
      </c>
      <c r="H82" s="4">
        <f t="shared" si="17"/>
        <v>83.055999999999926</v>
      </c>
      <c r="I82" s="4">
        <f t="shared" si="18"/>
        <v>75.850800000000007</v>
      </c>
      <c r="J82" s="4">
        <f t="shared" si="19"/>
        <v>-83.055999999999926</v>
      </c>
      <c r="K82" s="4">
        <f t="shared" si="20"/>
        <v>-7.2051999999999197</v>
      </c>
      <c r="L82" s="4">
        <f t="shared" si="21"/>
        <v>7.2051999999999197</v>
      </c>
      <c r="M82" s="4">
        <f t="shared" si="14"/>
        <v>6066.55</v>
      </c>
    </row>
    <row r="83" spans="2:13">
      <c r="B83" s="2">
        <v>42669</v>
      </c>
      <c r="C83" s="3">
        <f t="shared" si="15"/>
        <v>121331</v>
      </c>
      <c r="E83" s="4">
        <v>73843.683000000005</v>
      </c>
      <c r="F83" s="4">
        <v>72332.141000000003</v>
      </c>
      <c r="G83" s="4">
        <f t="shared" si="16"/>
        <v>72332.141000000003</v>
      </c>
      <c r="H83" s="4">
        <f t="shared" si="17"/>
        <v>0</v>
      </c>
      <c r="I83" s="4">
        <f t="shared" si="18"/>
        <v>11076.552450000001</v>
      </c>
      <c r="J83" s="4">
        <f t="shared" si="19"/>
        <v>1511.5420000000013</v>
      </c>
      <c r="K83" s="4">
        <f t="shared" si="20"/>
        <v>0</v>
      </c>
      <c r="L83" s="4">
        <f t="shared" si="21"/>
        <v>0</v>
      </c>
      <c r="M83" s="4">
        <f t="shared" si="14"/>
        <v>6066.55</v>
      </c>
    </row>
    <row r="84" spans="2:13">
      <c r="B84" s="2">
        <v>42669</v>
      </c>
      <c r="C84" s="3">
        <f t="shared" si="15"/>
        <v>121331</v>
      </c>
      <c r="E84" s="4">
        <v>505.67200000000003</v>
      </c>
      <c r="F84" s="4">
        <v>571.64400000000001</v>
      </c>
      <c r="G84" s="4">
        <f t="shared" si="16"/>
        <v>505.67200000000003</v>
      </c>
      <c r="H84" s="4">
        <f t="shared" si="17"/>
        <v>65.97199999999998</v>
      </c>
      <c r="I84" s="4">
        <f t="shared" si="18"/>
        <v>75.850800000000007</v>
      </c>
      <c r="J84" s="4">
        <f t="shared" si="19"/>
        <v>-65.97199999999998</v>
      </c>
      <c r="K84" s="4">
        <f t="shared" si="20"/>
        <v>0</v>
      </c>
      <c r="L84" s="4">
        <f t="shared" si="21"/>
        <v>0</v>
      </c>
      <c r="M84" s="4">
        <f t="shared" si="14"/>
        <v>6066.55</v>
      </c>
    </row>
    <row r="85" spans="2:13">
      <c r="B85" s="2">
        <v>42669</v>
      </c>
      <c r="C85" s="3">
        <f t="shared" si="15"/>
        <v>121331</v>
      </c>
      <c r="E85" s="4">
        <v>32373.375</v>
      </c>
      <c r="F85" s="4">
        <v>34327.067999999999</v>
      </c>
      <c r="G85" s="4">
        <f t="shared" si="16"/>
        <v>32373.375</v>
      </c>
      <c r="H85" s="4">
        <f t="shared" si="17"/>
        <v>1953.6929999999993</v>
      </c>
      <c r="I85" s="4">
        <f t="shared" si="18"/>
        <v>4856.0062499999995</v>
      </c>
      <c r="J85" s="4">
        <f t="shared" si="19"/>
        <v>-1953.6929999999993</v>
      </c>
      <c r="K85" s="4">
        <f t="shared" si="20"/>
        <v>0</v>
      </c>
      <c r="L85" s="4">
        <f t="shared" si="21"/>
        <v>0</v>
      </c>
      <c r="M85" s="4">
        <f t="shared" si="14"/>
        <v>6066.55</v>
      </c>
    </row>
    <row r="86" spans="2:13">
      <c r="B86" s="2">
        <v>42670</v>
      </c>
      <c r="C86" s="3">
        <f t="shared" si="15"/>
        <v>121331</v>
      </c>
      <c r="E86" s="4">
        <v>73850.921000000002</v>
      </c>
      <c r="F86" s="4">
        <v>72190.221999999994</v>
      </c>
      <c r="G86" s="4">
        <f t="shared" si="16"/>
        <v>72190.221999999994</v>
      </c>
      <c r="H86" s="4">
        <f t="shared" si="17"/>
        <v>0</v>
      </c>
      <c r="I86" s="4">
        <f t="shared" si="18"/>
        <v>11077.638150000001</v>
      </c>
      <c r="J86" s="4">
        <f t="shared" si="19"/>
        <v>1660.6990000000078</v>
      </c>
      <c r="K86" s="4">
        <f t="shared" si="20"/>
        <v>0</v>
      </c>
      <c r="L86" s="4">
        <f t="shared" si="21"/>
        <v>0</v>
      </c>
      <c r="M86" s="4">
        <f t="shared" si="14"/>
        <v>6066.55</v>
      </c>
    </row>
    <row r="87" spans="2:13">
      <c r="B87" s="2">
        <v>42670</v>
      </c>
      <c r="C87" s="3">
        <f t="shared" si="15"/>
        <v>121331</v>
      </c>
      <c r="E87" s="4">
        <v>32373.375</v>
      </c>
      <c r="F87" s="4">
        <v>34500.775999999998</v>
      </c>
      <c r="G87" s="4">
        <f t="shared" si="16"/>
        <v>32373.375</v>
      </c>
      <c r="H87" s="4">
        <f t="shared" si="17"/>
        <v>2127.400999999998</v>
      </c>
      <c r="I87" s="4">
        <f t="shared" si="18"/>
        <v>4856.0062499999995</v>
      </c>
      <c r="J87" s="4">
        <f t="shared" si="19"/>
        <v>-2127.400999999998</v>
      </c>
      <c r="K87" s="4">
        <f t="shared" si="20"/>
        <v>0</v>
      </c>
      <c r="L87" s="4">
        <f t="shared" si="21"/>
        <v>0</v>
      </c>
      <c r="M87" s="4">
        <f t="shared" si="14"/>
        <v>6066.55</v>
      </c>
    </row>
    <row r="88" spans="2:13">
      <c r="B88" s="2">
        <v>42670</v>
      </c>
      <c r="C88" s="3">
        <f t="shared" si="15"/>
        <v>121331</v>
      </c>
      <c r="E88" s="4">
        <v>505.67200000000003</v>
      </c>
      <c r="F88" s="4">
        <v>571.33100000000002</v>
      </c>
      <c r="G88" s="4">
        <f t="shared" si="16"/>
        <v>505.67200000000003</v>
      </c>
      <c r="H88" s="4">
        <f t="shared" si="17"/>
        <v>65.658999999999992</v>
      </c>
      <c r="I88" s="4">
        <f t="shared" si="18"/>
        <v>75.850800000000007</v>
      </c>
      <c r="J88" s="4">
        <f t="shared" si="19"/>
        <v>-65.658999999999992</v>
      </c>
      <c r="K88" s="4">
        <f t="shared" si="20"/>
        <v>0</v>
      </c>
      <c r="L88" s="4">
        <f t="shared" si="21"/>
        <v>0</v>
      </c>
      <c r="M88" s="4">
        <f t="shared" si="14"/>
        <v>6066.55</v>
      </c>
    </row>
    <row r="89" spans="2:13">
      <c r="B89" s="2">
        <v>42671</v>
      </c>
      <c r="C89" s="3">
        <f t="shared" si="15"/>
        <v>121331</v>
      </c>
      <c r="E89" s="4">
        <v>73849.887000000002</v>
      </c>
      <c r="F89" s="4">
        <v>71204.650999999998</v>
      </c>
      <c r="G89" s="4">
        <f t="shared" si="16"/>
        <v>71204.650999999998</v>
      </c>
      <c r="H89" s="4">
        <f t="shared" si="17"/>
        <v>0</v>
      </c>
      <c r="I89" s="4">
        <f t="shared" si="18"/>
        <v>11077.483050000001</v>
      </c>
      <c r="J89" s="4">
        <f t="shared" si="19"/>
        <v>2645.2360000000044</v>
      </c>
      <c r="K89" s="4">
        <f t="shared" si="20"/>
        <v>0</v>
      </c>
      <c r="L89" s="4">
        <f t="shared" si="21"/>
        <v>0</v>
      </c>
      <c r="M89" s="4">
        <f t="shared" si="14"/>
        <v>6066.55</v>
      </c>
    </row>
    <row r="90" spans="2:13">
      <c r="B90" s="2">
        <v>42671</v>
      </c>
      <c r="C90" s="3">
        <f t="shared" si="15"/>
        <v>121331</v>
      </c>
      <c r="E90" s="4">
        <v>32373.375</v>
      </c>
      <c r="F90" s="4">
        <v>34342.639000000003</v>
      </c>
      <c r="G90" s="4">
        <f t="shared" si="16"/>
        <v>32373.375</v>
      </c>
      <c r="H90" s="4">
        <f t="shared" si="17"/>
        <v>1969.2640000000029</v>
      </c>
      <c r="I90" s="4">
        <f t="shared" si="18"/>
        <v>4856.0062499999995</v>
      </c>
      <c r="J90" s="4">
        <f t="shared" si="19"/>
        <v>-1969.2640000000029</v>
      </c>
      <c r="K90" s="4">
        <f t="shared" si="20"/>
        <v>0</v>
      </c>
      <c r="L90" s="4">
        <f t="shared" si="21"/>
        <v>0</v>
      </c>
      <c r="M90" s="4">
        <f t="shared" si="14"/>
        <v>6066.55</v>
      </c>
    </row>
    <row r="91" spans="2:13">
      <c r="B91" s="2">
        <v>42671</v>
      </c>
      <c r="C91" s="3">
        <f t="shared" si="15"/>
        <v>121331</v>
      </c>
      <c r="E91" s="4">
        <v>505.67200000000003</v>
      </c>
      <c r="F91" s="4">
        <v>571.90099999999995</v>
      </c>
      <c r="G91" s="4">
        <f t="shared" si="16"/>
        <v>505.67200000000003</v>
      </c>
      <c r="H91" s="4">
        <f t="shared" si="17"/>
        <v>66.228999999999928</v>
      </c>
      <c r="I91" s="4">
        <f t="shared" si="18"/>
        <v>75.850800000000007</v>
      </c>
      <c r="J91" s="4">
        <f t="shared" si="19"/>
        <v>-66.228999999999928</v>
      </c>
      <c r="K91" s="4">
        <f t="shared" si="20"/>
        <v>0</v>
      </c>
      <c r="L91" s="4">
        <f t="shared" si="21"/>
        <v>0</v>
      </c>
      <c r="M91" s="4">
        <f t="shared" si="14"/>
        <v>6066.55</v>
      </c>
    </row>
    <row r="92" spans="2:13">
      <c r="B92" s="2">
        <v>42672</v>
      </c>
      <c r="C92" s="3">
        <f t="shared" si="15"/>
        <v>121331</v>
      </c>
      <c r="E92" s="4">
        <v>65758.093999999997</v>
      </c>
      <c r="F92" s="4">
        <v>68260.035000000003</v>
      </c>
      <c r="G92" s="4">
        <f t="shared" si="16"/>
        <v>65758.093999999997</v>
      </c>
      <c r="H92" s="4">
        <f t="shared" si="17"/>
        <v>2501.9410000000062</v>
      </c>
      <c r="I92" s="4">
        <f t="shared" si="18"/>
        <v>9863.7140999999992</v>
      </c>
      <c r="J92" s="4">
        <f t="shared" si="19"/>
        <v>-2501.9410000000062</v>
      </c>
      <c r="K92" s="4">
        <f t="shared" si="20"/>
        <v>0</v>
      </c>
      <c r="L92" s="4">
        <f t="shared" si="21"/>
        <v>0</v>
      </c>
      <c r="M92" s="4">
        <f t="shared" si="14"/>
        <v>6066.55</v>
      </c>
    </row>
    <row r="93" spans="2:13">
      <c r="B93" s="2">
        <v>42672</v>
      </c>
      <c r="C93" s="3">
        <f t="shared" si="15"/>
        <v>121331</v>
      </c>
      <c r="E93" s="4">
        <v>30349.651999999998</v>
      </c>
      <c r="F93" s="4">
        <v>35644.839999999997</v>
      </c>
      <c r="G93" s="4">
        <f t="shared" si="16"/>
        <v>30349.651999999998</v>
      </c>
      <c r="H93" s="4">
        <f t="shared" si="17"/>
        <v>5295.1879999999983</v>
      </c>
      <c r="I93" s="4">
        <f t="shared" si="18"/>
        <v>4552.4477999999999</v>
      </c>
      <c r="J93" s="4">
        <f t="shared" si="19"/>
        <v>-5295.1879999999983</v>
      </c>
      <c r="K93" s="4">
        <f t="shared" si="20"/>
        <v>-742.74019999999837</v>
      </c>
      <c r="L93" s="4">
        <f t="shared" si="21"/>
        <v>742.74019999999837</v>
      </c>
      <c r="M93" s="4">
        <f t="shared" si="14"/>
        <v>6066.55</v>
      </c>
    </row>
    <row r="94" spans="2:13">
      <c r="B94" s="2">
        <v>42672</v>
      </c>
      <c r="C94" s="3">
        <f t="shared" si="15"/>
        <v>121331</v>
      </c>
      <c r="E94" s="4">
        <v>505.67200000000003</v>
      </c>
      <c r="F94" s="4">
        <v>595.92700000000002</v>
      </c>
      <c r="G94" s="4">
        <f t="shared" si="16"/>
        <v>505.67200000000003</v>
      </c>
      <c r="H94" s="4">
        <f t="shared" si="17"/>
        <v>90.254999999999995</v>
      </c>
      <c r="I94" s="4">
        <f t="shared" si="18"/>
        <v>75.850800000000007</v>
      </c>
      <c r="J94" s="4">
        <f t="shared" si="19"/>
        <v>-90.254999999999995</v>
      </c>
      <c r="K94" s="4">
        <f t="shared" si="20"/>
        <v>-14.404199999999989</v>
      </c>
      <c r="L94" s="4">
        <f t="shared" si="21"/>
        <v>14.404199999999989</v>
      </c>
      <c r="M94" s="4">
        <f t="shared" si="14"/>
        <v>6066.55</v>
      </c>
    </row>
    <row r="95" spans="2:13">
      <c r="B95" s="2">
        <v>42673</v>
      </c>
      <c r="C95" s="3">
        <f t="shared" si="15"/>
        <v>121331</v>
      </c>
      <c r="E95" s="4">
        <v>65758.093999999997</v>
      </c>
      <c r="F95" s="4">
        <v>59856.41</v>
      </c>
      <c r="G95" s="4">
        <f t="shared" si="16"/>
        <v>59856.41</v>
      </c>
      <c r="H95" s="4">
        <f t="shared" si="17"/>
        <v>0</v>
      </c>
      <c r="I95" s="4">
        <f t="shared" si="18"/>
        <v>9863.7140999999992</v>
      </c>
      <c r="J95" s="4">
        <f t="shared" si="19"/>
        <v>5901.6839999999938</v>
      </c>
      <c r="K95" s="4">
        <f t="shared" si="20"/>
        <v>0</v>
      </c>
      <c r="L95" s="4">
        <f t="shared" si="21"/>
        <v>0</v>
      </c>
      <c r="M95" s="4">
        <f t="shared" si="14"/>
        <v>6066.55</v>
      </c>
    </row>
    <row r="96" spans="2:13">
      <c r="B96" s="2">
        <v>42673</v>
      </c>
      <c r="C96" s="3">
        <f t="shared" si="15"/>
        <v>121331</v>
      </c>
      <c r="E96" s="4">
        <v>30349.651999999998</v>
      </c>
      <c r="F96" s="4">
        <v>34915.71</v>
      </c>
      <c r="G96" s="4">
        <f t="shared" si="16"/>
        <v>30349.651999999998</v>
      </c>
      <c r="H96" s="4">
        <f t="shared" si="17"/>
        <v>4566.0580000000009</v>
      </c>
      <c r="I96" s="4">
        <f t="shared" si="18"/>
        <v>4552.4477999999999</v>
      </c>
      <c r="J96" s="4">
        <f t="shared" si="19"/>
        <v>-4566.0580000000009</v>
      </c>
      <c r="K96" s="4">
        <f t="shared" si="20"/>
        <v>-13.610200000000987</v>
      </c>
      <c r="L96" s="4">
        <f t="shared" si="21"/>
        <v>13.610200000000987</v>
      </c>
      <c r="M96" s="4">
        <f t="shared" si="14"/>
        <v>6066.55</v>
      </c>
    </row>
    <row r="97" spans="2:18">
      <c r="B97" s="2">
        <v>42673</v>
      </c>
      <c r="C97" s="3">
        <f t="shared" si="15"/>
        <v>121331</v>
      </c>
      <c r="E97" s="4">
        <v>505.67200000000003</v>
      </c>
      <c r="F97" s="4">
        <v>583.16099999999994</v>
      </c>
      <c r="G97" s="4">
        <f t="shared" si="16"/>
        <v>505.67200000000003</v>
      </c>
      <c r="H97" s="4">
        <f t="shared" si="17"/>
        <v>77.488999999999919</v>
      </c>
      <c r="I97" s="4">
        <f t="shared" si="18"/>
        <v>75.850800000000007</v>
      </c>
      <c r="J97" s="4">
        <f t="shared" si="19"/>
        <v>-77.488999999999919</v>
      </c>
      <c r="K97" s="4">
        <f t="shared" si="20"/>
        <v>-1.6381999999999124</v>
      </c>
      <c r="L97" s="4">
        <f t="shared" si="21"/>
        <v>1.6381999999999124</v>
      </c>
      <c r="M97" s="4">
        <f t="shared" si="14"/>
        <v>6066.55</v>
      </c>
    </row>
    <row r="98" spans="2:18">
      <c r="B98" s="2">
        <v>42674</v>
      </c>
      <c r="C98" s="3">
        <f t="shared" si="15"/>
        <v>121331</v>
      </c>
      <c r="E98" s="4">
        <v>65758.093999999997</v>
      </c>
      <c r="F98" s="4">
        <v>69575.72</v>
      </c>
      <c r="G98" s="4">
        <f t="shared" si="16"/>
        <v>65758.093999999997</v>
      </c>
      <c r="H98" s="4">
        <f t="shared" si="17"/>
        <v>3817.6260000000038</v>
      </c>
      <c r="I98" s="4">
        <f t="shared" si="18"/>
        <v>9863.7140999999992</v>
      </c>
      <c r="J98" s="4">
        <f t="shared" si="19"/>
        <v>-3817.6260000000038</v>
      </c>
      <c r="K98" s="4">
        <f t="shared" si="20"/>
        <v>0</v>
      </c>
      <c r="L98" s="4">
        <f t="shared" si="21"/>
        <v>0</v>
      </c>
      <c r="M98" s="4">
        <f t="shared" si="14"/>
        <v>6066.55</v>
      </c>
    </row>
    <row r="99" spans="2:18">
      <c r="B99" s="2">
        <v>42674</v>
      </c>
      <c r="C99" s="3">
        <f t="shared" si="15"/>
        <v>121331</v>
      </c>
      <c r="E99" s="4">
        <v>30349.651999999998</v>
      </c>
      <c r="F99" s="4">
        <v>34171.784</v>
      </c>
      <c r="G99" s="4">
        <f t="shared" si="16"/>
        <v>30349.651999999998</v>
      </c>
      <c r="H99" s="4">
        <f t="shared" si="17"/>
        <v>3822.1320000000014</v>
      </c>
      <c r="I99" s="4">
        <f t="shared" si="18"/>
        <v>4552.4477999999999</v>
      </c>
      <c r="J99" s="4">
        <f t="shared" si="19"/>
        <v>-3822.1320000000014</v>
      </c>
      <c r="K99" s="4">
        <f t="shared" si="20"/>
        <v>0</v>
      </c>
      <c r="L99" s="4">
        <f t="shared" si="21"/>
        <v>0</v>
      </c>
      <c r="M99" s="4">
        <f t="shared" si="14"/>
        <v>6066.55</v>
      </c>
    </row>
    <row r="100" spans="2:18">
      <c r="B100" s="2">
        <v>42674</v>
      </c>
      <c r="C100" s="3">
        <f t="shared" si="15"/>
        <v>121331</v>
      </c>
      <c r="E100" s="4">
        <v>505.67200000000003</v>
      </c>
      <c r="F100" s="4">
        <v>588.16600000000005</v>
      </c>
      <c r="G100" s="4">
        <f t="shared" si="16"/>
        <v>505.67200000000003</v>
      </c>
      <c r="H100" s="4">
        <f t="shared" si="17"/>
        <v>82.494000000000028</v>
      </c>
      <c r="I100" s="4">
        <f t="shared" si="18"/>
        <v>75.850800000000007</v>
      </c>
      <c r="J100" s="4">
        <f t="shared" si="19"/>
        <v>-82.494000000000028</v>
      </c>
      <c r="K100" s="4">
        <f t="shared" si="20"/>
        <v>-6.6432000000000215</v>
      </c>
      <c r="L100" s="4">
        <f t="shared" si="21"/>
        <v>6.6432000000000215</v>
      </c>
      <c r="M100" s="4">
        <f t="shared" si="14"/>
        <v>6066.55</v>
      </c>
    </row>
    <row r="101" spans="2:18">
      <c r="D101" s="5">
        <f>SUM(D8:D100)</f>
        <v>0</v>
      </c>
      <c r="E101" s="5">
        <f t="shared" ref="E101:H101" si="22">SUM(E8:E100)</f>
        <v>3159448.4119999995</v>
      </c>
      <c r="F101" s="5">
        <f t="shared" si="22"/>
        <v>3148354.8720000004</v>
      </c>
      <c r="G101" s="5">
        <f t="shared" si="22"/>
        <v>3024372.7489999984</v>
      </c>
      <c r="H101" s="5">
        <f t="shared" si="22"/>
        <v>123982.12300000001</v>
      </c>
      <c r="I101" s="5"/>
      <c r="J101" s="5"/>
      <c r="K101" s="5"/>
      <c r="L101" s="5">
        <f t="shared" ref="L101" si="23">SUM(L8:L100)</f>
        <v>21748.108700000004</v>
      </c>
      <c r="N101" s="5">
        <f t="shared" ref="N101" si="24">SUM(N8:N100)</f>
        <v>15949.128000000046</v>
      </c>
      <c r="O101" s="5">
        <f t="shared" ref="O101" si="25">SUM(O8:O100)</f>
        <v>-13698.179000000011</v>
      </c>
      <c r="Q101" s="5">
        <f t="shared" ref="Q101" si="26">SUM(Q8:Q100)</f>
        <v>15949.128000000046</v>
      </c>
      <c r="R101" s="5">
        <f t="shared" ref="R101" si="27">SUM(R8:R100)</f>
        <v>-5383.6629999999968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opLeftCell="A7" workbookViewId="0">
      <selection activeCell="E8" sqref="E8:E10"/>
    </sheetView>
  </sheetViews>
  <sheetFormatPr baseColWidth="10" defaultRowHeight="15"/>
  <cols>
    <col min="1" max="1" width="17.5703125" bestFit="1" customWidth="1"/>
    <col min="2" max="2" width="19.85546875" bestFit="1" customWidth="1"/>
    <col min="3" max="4" width="17.28515625" bestFit="1" customWidth="1"/>
  </cols>
  <sheetData>
    <row r="3" spans="1:3">
      <c r="A3" s="10" t="s">
        <v>28</v>
      </c>
      <c r="B3" t="s">
        <v>30</v>
      </c>
      <c r="C3" t="s">
        <v>31</v>
      </c>
    </row>
    <row r="4" spans="1:3">
      <c r="A4" s="11">
        <v>42644</v>
      </c>
      <c r="B4" s="12">
        <v>91529.807000000015</v>
      </c>
      <c r="C4" s="12">
        <v>89363.99</v>
      </c>
    </row>
    <row r="5" spans="1:3">
      <c r="A5" s="11">
        <v>42645</v>
      </c>
      <c r="B5" s="12">
        <v>91529.807000000015</v>
      </c>
      <c r="C5" s="12">
        <v>86724.349000000002</v>
      </c>
    </row>
    <row r="6" spans="1:3">
      <c r="A6" s="11">
        <v>42646</v>
      </c>
      <c r="B6" s="12">
        <v>91529.807000000015</v>
      </c>
      <c r="C6" s="12">
        <v>90797.055999999997</v>
      </c>
    </row>
    <row r="7" spans="1:3">
      <c r="A7" s="11">
        <v>42647</v>
      </c>
      <c r="B7" s="12">
        <v>91547.388000000006</v>
      </c>
      <c r="C7" s="12">
        <v>90968.793000000005</v>
      </c>
    </row>
    <row r="8" spans="1:3">
      <c r="A8" s="11">
        <v>42648</v>
      </c>
      <c r="B8" s="12">
        <v>106376.308</v>
      </c>
      <c r="C8" s="12">
        <v>109278.42599999999</v>
      </c>
    </row>
    <row r="9" spans="1:3">
      <c r="A9" s="11">
        <v>42649</v>
      </c>
      <c r="B9" s="12">
        <v>105621.41800000001</v>
      </c>
      <c r="C9" s="12">
        <v>104351.20799999998</v>
      </c>
    </row>
    <row r="10" spans="1:3">
      <c r="A10" s="11">
        <v>42650</v>
      </c>
      <c r="B10" s="12">
        <v>106729.96800000001</v>
      </c>
      <c r="C10" s="12">
        <v>104746.71199999998</v>
      </c>
    </row>
    <row r="11" spans="1:3">
      <c r="A11" s="11">
        <v>42651</v>
      </c>
      <c r="B11" s="12">
        <v>106717.55900000001</v>
      </c>
      <c r="C11" s="12">
        <v>93233.856</v>
      </c>
    </row>
    <row r="12" spans="1:3">
      <c r="A12" s="11">
        <v>42652</v>
      </c>
      <c r="B12" s="12">
        <v>78574.666000000012</v>
      </c>
      <c r="C12" s="12">
        <v>90179.521999999997</v>
      </c>
    </row>
    <row r="13" spans="1:3">
      <c r="A13" s="11">
        <v>42653</v>
      </c>
      <c r="B13" s="12">
        <v>106717.55900000001</v>
      </c>
      <c r="C13" s="12">
        <v>105047.12300000001</v>
      </c>
    </row>
    <row r="14" spans="1:3">
      <c r="A14" s="11">
        <v>42654</v>
      </c>
      <c r="B14" s="12">
        <v>106729.96800000001</v>
      </c>
      <c r="C14" s="12">
        <v>105988.69</v>
      </c>
    </row>
    <row r="15" spans="1:3">
      <c r="A15" s="11">
        <v>42655</v>
      </c>
      <c r="B15" s="12">
        <v>106729.96800000001</v>
      </c>
      <c r="C15" s="12">
        <v>105988.18399999999</v>
      </c>
    </row>
    <row r="16" spans="1:3">
      <c r="A16" s="11">
        <v>42656</v>
      </c>
      <c r="B16" s="12">
        <v>106710.32</v>
      </c>
      <c r="C16" s="12">
        <v>105409.51300000001</v>
      </c>
    </row>
    <row r="17" spans="1:3">
      <c r="A17" s="11">
        <v>42657</v>
      </c>
      <c r="B17" s="12">
        <v>106702.04800000001</v>
      </c>
      <c r="C17" s="12">
        <v>106890.34099999999</v>
      </c>
    </row>
    <row r="18" spans="1:3">
      <c r="A18" s="11">
        <v>42658</v>
      </c>
      <c r="B18" s="12">
        <v>106729.96800000001</v>
      </c>
      <c r="C18" s="12">
        <v>96513.010999999999</v>
      </c>
    </row>
    <row r="19" spans="1:3">
      <c r="A19" s="11">
        <v>42659</v>
      </c>
      <c r="B19" s="12">
        <v>106729.96800000001</v>
      </c>
      <c r="C19" s="12">
        <v>90921.738000000012</v>
      </c>
    </row>
    <row r="20" spans="1:3">
      <c r="A20" s="11">
        <v>42660</v>
      </c>
      <c r="B20" s="12">
        <v>106729.96800000001</v>
      </c>
      <c r="C20" s="12">
        <v>100414.137</v>
      </c>
    </row>
    <row r="21" spans="1:3">
      <c r="A21" s="11">
        <v>42661</v>
      </c>
      <c r="B21" s="12">
        <v>105709.31600000001</v>
      </c>
      <c r="C21" s="12">
        <v>110881.818</v>
      </c>
    </row>
    <row r="22" spans="1:3">
      <c r="A22" s="11">
        <v>42662</v>
      </c>
      <c r="B22" s="12">
        <v>106729.96800000001</v>
      </c>
      <c r="C22" s="12">
        <v>107090.51599999999</v>
      </c>
    </row>
    <row r="23" spans="1:3">
      <c r="A23" s="11">
        <v>42663</v>
      </c>
      <c r="B23" s="12">
        <v>106729.96800000001</v>
      </c>
      <c r="C23" s="12">
        <v>108060.76100000001</v>
      </c>
    </row>
    <row r="24" spans="1:3">
      <c r="A24" s="11">
        <v>42664</v>
      </c>
      <c r="B24" s="12">
        <v>106728.93400000001</v>
      </c>
      <c r="C24" s="12">
        <v>107469.25799999999</v>
      </c>
    </row>
    <row r="25" spans="1:3">
      <c r="A25" s="11">
        <v>42665</v>
      </c>
      <c r="B25" s="12">
        <v>97623.728000000003</v>
      </c>
      <c r="C25" s="12">
        <v>98879.315000000002</v>
      </c>
    </row>
    <row r="26" spans="1:3">
      <c r="A26" s="11">
        <v>42666</v>
      </c>
      <c r="B26" s="12">
        <v>97623.728000000003</v>
      </c>
      <c r="C26" s="12">
        <v>98918.660999999993</v>
      </c>
    </row>
    <row r="27" spans="1:3">
      <c r="A27" s="11">
        <v>42667</v>
      </c>
      <c r="B27" s="12">
        <v>97623.728000000003</v>
      </c>
      <c r="C27" s="12">
        <v>107688.53899999999</v>
      </c>
    </row>
    <row r="28" spans="1:3">
      <c r="A28" s="11">
        <v>42668</v>
      </c>
      <c r="B28" s="12">
        <v>106720.66100000001</v>
      </c>
      <c r="C28" s="12">
        <v>107745.22900000001</v>
      </c>
    </row>
    <row r="29" spans="1:3">
      <c r="A29" s="11">
        <v>42669</v>
      </c>
      <c r="B29" s="12">
        <v>106722.73000000001</v>
      </c>
      <c r="C29" s="12">
        <v>107230.853</v>
      </c>
    </row>
    <row r="30" spans="1:3">
      <c r="A30" s="11">
        <v>42670</v>
      </c>
      <c r="B30" s="12">
        <v>106729.96800000001</v>
      </c>
      <c r="C30" s="12">
        <v>107262.329</v>
      </c>
    </row>
    <row r="31" spans="1:3">
      <c r="A31" s="11">
        <v>42671</v>
      </c>
      <c r="B31" s="12">
        <v>106728.93400000001</v>
      </c>
      <c r="C31" s="12">
        <v>106119.19100000001</v>
      </c>
    </row>
    <row r="32" spans="1:3">
      <c r="A32" s="11">
        <v>42672</v>
      </c>
      <c r="B32" s="12">
        <v>96613.418000000005</v>
      </c>
      <c r="C32" s="12">
        <v>104500.802</v>
      </c>
    </row>
    <row r="33" spans="1:3">
      <c r="A33" s="11">
        <v>42673</v>
      </c>
      <c r="B33" s="12">
        <v>96613.418000000005</v>
      </c>
      <c r="C33" s="12">
        <v>95355.280999999988</v>
      </c>
    </row>
    <row r="34" spans="1:3">
      <c r="A34" s="11">
        <v>42674</v>
      </c>
      <c r="B34" s="12">
        <v>96613.418000000005</v>
      </c>
      <c r="C34" s="12">
        <v>104335.67</v>
      </c>
    </row>
    <row r="35" spans="1:3">
      <c r="A35" s="11" t="s">
        <v>29</v>
      </c>
      <c r="B35" s="12">
        <v>3159448.4120000009</v>
      </c>
      <c r="C35" s="12">
        <v>3148354.8719999995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1"/>
  <sheetViews>
    <sheetView zoomScale="90" zoomScaleNormal="90" workbookViewId="0">
      <pane ySplit="7" topLeftCell="A8" activePane="bottomLeft" state="frozen"/>
      <selection activeCell="E8" sqref="E8:E10"/>
      <selection pane="bottomLeft" activeCell="E8" sqref="E8:E10"/>
    </sheetView>
  </sheetViews>
  <sheetFormatPr baseColWidth="10" defaultRowHeight="15"/>
  <cols>
    <col min="1" max="1" width="3.7109375" customWidth="1"/>
    <col min="3" max="3" width="13.28515625" bestFit="1" customWidth="1"/>
    <col min="5" max="6" width="13.5703125" bestFit="1" customWidth="1"/>
    <col min="7" max="8" width="13.5703125" customWidth="1"/>
    <col min="9" max="11" width="13.5703125" hidden="1" customWidth="1"/>
    <col min="12" max="12" width="13.5703125" customWidth="1"/>
    <col min="13" max="13" width="10.7109375" customWidth="1"/>
    <col min="14" max="14" width="12.28515625" customWidth="1"/>
    <col min="15" max="15" width="13.140625" customWidth="1"/>
    <col min="18" max="18" width="13.140625" customWidth="1"/>
  </cols>
  <sheetData>
    <row r="2" spans="2:18">
      <c r="B2" t="s">
        <v>19</v>
      </c>
      <c r="M2" t="s">
        <v>13</v>
      </c>
      <c r="P2" t="s">
        <v>13</v>
      </c>
    </row>
    <row r="3" spans="2:18">
      <c r="B3" t="s">
        <v>1</v>
      </c>
      <c r="C3" s="1">
        <v>121331</v>
      </c>
      <c r="M3" s="6" t="s">
        <v>12</v>
      </c>
      <c r="P3" s="6" t="s">
        <v>14</v>
      </c>
    </row>
    <row r="4" spans="2:18">
      <c r="B4" t="s">
        <v>2</v>
      </c>
      <c r="C4" t="s">
        <v>21</v>
      </c>
      <c r="D4" t="s">
        <v>20</v>
      </c>
      <c r="I4">
        <v>0.15</v>
      </c>
      <c r="M4">
        <v>0.05</v>
      </c>
      <c r="P4">
        <v>7.0000000000000007E-2</v>
      </c>
    </row>
    <row r="5" spans="2:18">
      <c r="B5" t="s">
        <v>3</v>
      </c>
      <c r="C5" t="s">
        <v>22</v>
      </c>
      <c r="D5" t="s">
        <v>23</v>
      </c>
    </row>
    <row r="7" spans="2:18" s="9" customFormat="1" ht="45" customHeight="1">
      <c r="B7" s="9" t="s">
        <v>8</v>
      </c>
      <c r="C7" s="9" t="s">
        <v>1</v>
      </c>
      <c r="D7" s="9" t="s">
        <v>9</v>
      </c>
      <c r="E7" s="9" t="s">
        <v>10</v>
      </c>
      <c r="F7" s="9" t="s">
        <v>11</v>
      </c>
      <c r="G7" s="9" t="s">
        <v>24</v>
      </c>
      <c r="H7" s="9" t="s">
        <v>25</v>
      </c>
      <c r="I7" s="9" t="s">
        <v>16</v>
      </c>
      <c r="J7" s="9" t="s">
        <v>26</v>
      </c>
      <c r="K7" s="9" t="s">
        <v>18</v>
      </c>
      <c r="L7" s="9" t="s">
        <v>27</v>
      </c>
      <c r="M7" s="9" t="s">
        <v>16</v>
      </c>
      <c r="N7" s="9" t="s">
        <v>15</v>
      </c>
      <c r="O7" s="9" t="s">
        <v>18</v>
      </c>
      <c r="P7" s="9" t="s">
        <v>17</v>
      </c>
      <c r="Q7" s="9" t="s">
        <v>15</v>
      </c>
      <c r="R7" s="9" t="s">
        <v>18</v>
      </c>
    </row>
    <row r="8" spans="2:18">
      <c r="B8" s="2">
        <v>42644</v>
      </c>
      <c r="C8" s="3">
        <f>$C$3</f>
        <v>121331</v>
      </c>
      <c r="D8" s="4"/>
      <c r="E8" s="4">
        <v>60699.302000000003</v>
      </c>
      <c r="F8" s="4">
        <v>53730.006000000001</v>
      </c>
      <c r="G8" s="4">
        <f>IF(F8&gt;E8,E8,F8)</f>
        <v>53730.006000000001</v>
      </c>
      <c r="H8" s="4">
        <f>IF(F8&gt;E8,F8-E8,0)</f>
        <v>0</v>
      </c>
      <c r="I8" s="4">
        <f>+E8*$I$4</f>
        <v>9104.8953000000001</v>
      </c>
      <c r="J8" s="4">
        <f>+E8-F8</f>
        <v>6969.2960000000021</v>
      </c>
      <c r="K8" s="4">
        <f>IF(ABS(J8)&lt;I8,0,I8-ABS(J8))</f>
        <v>0</v>
      </c>
      <c r="L8" s="4">
        <f>ABS(K8)</f>
        <v>0</v>
      </c>
      <c r="M8" s="4">
        <f t="shared" ref="M8:M71" si="0">+$C$3*$M$4</f>
        <v>6066.55</v>
      </c>
      <c r="N8" s="4">
        <f t="shared" ref="N8:N38" si="1">+E8-F8</f>
        <v>6969.2960000000021</v>
      </c>
      <c r="O8" s="4">
        <f>IF(ABS(N8)&lt;M8,0,M8-ABS(N8))</f>
        <v>-902.74600000000191</v>
      </c>
      <c r="P8" s="4">
        <f t="shared" ref="P8:P38" si="2">+$C$3*$P$4</f>
        <v>8493.17</v>
      </c>
      <c r="Q8" s="4">
        <f t="shared" ref="Q8:Q38" si="3">+E8-F8</f>
        <v>6969.2960000000021</v>
      </c>
      <c r="R8" s="4">
        <f>IF(ABS(Q8)&lt;P8,0,P8-ABS(Q8))</f>
        <v>0</v>
      </c>
    </row>
    <row r="9" spans="2:18">
      <c r="B9" s="2">
        <v>42644</v>
      </c>
      <c r="C9" s="3">
        <f t="shared" ref="C9:C72" si="4">$C$3</f>
        <v>121331</v>
      </c>
      <c r="D9" s="4"/>
      <c r="E9" s="4">
        <v>30324.832999999999</v>
      </c>
      <c r="F9" s="4">
        <v>35061.957000000002</v>
      </c>
      <c r="G9" s="4">
        <f t="shared" ref="G9:G72" si="5">IF(F9&gt;E9,E9,F9)</f>
        <v>30324.832999999999</v>
      </c>
      <c r="H9" s="4">
        <f t="shared" ref="H9:H72" si="6">IF(F9&gt;E9,F9-E9,0)</f>
        <v>4737.1240000000034</v>
      </c>
      <c r="I9" s="4">
        <f t="shared" ref="I9:I72" si="7">+E9*$I$4</f>
        <v>4548.7249499999998</v>
      </c>
      <c r="J9" s="4">
        <f t="shared" ref="J9:J72" si="8">+E9-F9</f>
        <v>-4737.1240000000034</v>
      </c>
      <c r="K9" s="4">
        <f t="shared" ref="K9:K72" si="9">IF(ABS(J9)&lt;I9,0,I9-ABS(J9))</f>
        <v>-188.39905000000363</v>
      </c>
      <c r="L9" s="4">
        <f t="shared" ref="L9:L72" si="10">ABS(K9)</f>
        <v>188.39905000000363</v>
      </c>
      <c r="M9" s="4">
        <f t="shared" si="0"/>
        <v>6066.55</v>
      </c>
      <c r="N9" s="4">
        <f t="shared" si="1"/>
        <v>-4737.1240000000034</v>
      </c>
      <c r="O9" s="4">
        <f t="shared" ref="O9:O38" si="11">IF(ABS(N9)&lt;M9,0,M9-ABS(N9))</f>
        <v>0</v>
      </c>
      <c r="P9" s="4">
        <f t="shared" si="2"/>
        <v>8493.17</v>
      </c>
      <c r="Q9" s="4">
        <f t="shared" si="3"/>
        <v>-4737.1240000000034</v>
      </c>
      <c r="R9" s="4">
        <f t="shared" ref="R9:R38" si="12">IF(ABS(Q9)&lt;P9,0,P9-ABS(Q9))</f>
        <v>0</v>
      </c>
    </row>
    <row r="10" spans="2:18">
      <c r="B10" s="2">
        <v>42644</v>
      </c>
      <c r="C10" s="3">
        <f t="shared" si="4"/>
        <v>121331</v>
      </c>
      <c r="D10" s="4"/>
      <c r="E10" s="4">
        <v>505.67200000000003</v>
      </c>
      <c r="F10" s="4">
        <v>572.02700000000004</v>
      </c>
      <c r="G10" s="4">
        <f t="shared" si="5"/>
        <v>505.67200000000003</v>
      </c>
      <c r="H10" s="4">
        <f t="shared" si="6"/>
        <v>66.355000000000018</v>
      </c>
      <c r="I10" s="4">
        <f t="shared" si="7"/>
        <v>75.850800000000007</v>
      </c>
      <c r="J10" s="4">
        <f t="shared" si="8"/>
        <v>-66.355000000000018</v>
      </c>
      <c r="K10" s="4">
        <f t="shared" si="9"/>
        <v>0</v>
      </c>
      <c r="L10" s="4">
        <f t="shared" si="10"/>
        <v>0</v>
      </c>
      <c r="M10" s="4">
        <f t="shared" si="0"/>
        <v>6066.55</v>
      </c>
      <c r="N10" s="4">
        <f t="shared" si="1"/>
        <v>-66.355000000000018</v>
      </c>
      <c r="O10" s="4">
        <f t="shared" si="11"/>
        <v>0</v>
      </c>
      <c r="P10" s="4">
        <f t="shared" si="2"/>
        <v>8493.17</v>
      </c>
      <c r="Q10" s="4">
        <f t="shared" si="3"/>
        <v>-66.355000000000018</v>
      </c>
      <c r="R10" s="4">
        <f t="shared" si="12"/>
        <v>0</v>
      </c>
    </row>
    <row r="11" spans="2:18">
      <c r="B11" s="2">
        <v>42645</v>
      </c>
      <c r="C11" s="3">
        <f t="shared" si="4"/>
        <v>121331</v>
      </c>
      <c r="D11" s="4"/>
      <c r="E11" s="4">
        <v>60699.302000000003</v>
      </c>
      <c r="F11" s="4">
        <v>52514.256999999998</v>
      </c>
      <c r="G11" s="4">
        <f t="shared" si="5"/>
        <v>52514.256999999998</v>
      </c>
      <c r="H11" s="4">
        <f t="shared" si="6"/>
        <v>0</v>
      </c>
      <c r="I11" s="4">
        <f t="shared" si="7"/>
        <v>9104.8953000000001</v>
      </c>
      <c r="J11" s="4">
        <f t="shared" si="8"/>
        <v>8185.0450000000055</v>
      </c>
      <c r="K11" s="4">
        <f t="shared" si="9"/>
        <v>0</v>
      </c>
      <c r="L11" s="4">
        <f t="shared" si="10"/>
        <v>0</v>
      </c>
      <c r="M11" s="4">
        <f t="shared" si="0"/>
        <v>6066.55</v>
      </c>
      <c r="N11" s="4">
        <f t="shared" si="1"/>
        <v>8185.0450000000055</v>
      </c>
      <c r="O11" s="4">
        <f t="shared" si="11"/>
        <v>-2118.4950000000053</v>
      </c>
      <c r="P11" s="4">
        <f t="shared" si="2"/>
        <v>8493.17</v>
      </c>
      <c r="Q11" s="4">
        <f t="shared" si="3"/>
        <v>8185.0450000000055</v>
      </c>
      <c r="R11" s="4">
        <f t="shared" si="12"/>
        <v>0</v>
      </c>
    </row>
    <row r="12" spans="2:18">
      <c r="B12" s="2">
        <v>42645</v>
      </c>
      <c r="C12" s="3">
        <f t="shared" si="4"/>
        <v>121331</v>
      </c>
      <c r="D12" s="4"/>
      <c r="E12" s="4">
        <v>30324.832999999999</v>
      </c>
      <c r="F12" s="4">
        <v>33626.862999999998</v>
      </c>
      <c r="G12" s="4">
        <f t="shared" si="5"/>
        <v>30324.832999999999</v>
      </c>
      <c r="H12" s="4">
        <f t="shared" si="6"/>
        <v>3302.0299999999988</v>
      </c>
      <c r="I12" s="4">
        <f t="shared" si="7"/>
        <v>4548.7249499999998</v>
      </c>
      <c r="J12" s="4">
        <f t="shared" si="8"/>
        <v>-3302.0299999999988</v>
      </c>
      <c r="K12" s="4">
        <f t="shared" si="9"/>
        <v>0</v>
      </c>
      <c r="L12" s="4">
        <f t="shared" si="10"/>
        <v>0</v>
      </c>
      <c r="M12" s="4">
        <f t="shared" si="0"/>
        <v>6066.55</v>
      </c>
      <c r="N12" s="4">
        <f t="shared" si="1"/>
        <v>-3302.0299999999988</v>
      </c>
      <c r="O12" s="4">
        <f t="shared" si="11"/>
        <v>0</v>
      </c>
      <c r="P12" s="4">
        <f t="shared" si="2"/>
        <v>8493.17</v>
      </c>
      <c r="Q12" s="4">
        <f t="shared" si="3"/>
        <v>-3302.0299999999988</v>
      </c>
      <c r="R12" s="4">
        <f t="shared" si="12"/>
        <v>0</v>
      </c>
    </row>
    <row r="13" spans="2:18">
      <c r="B13" s="2">
        <v>42645</v>
      </c>
      <c r="C13" s="3">
        <f t="shared" si="4"/>
        <v>121331</v>
      </c>
      <c r="D13" s="4"/>
      <c r="E13" s="4">
        <v>505.67200000000003</v>
      </c>
      <c r="F13" s="4">
        <v>583.22900000000004</v>
      </c>
      <c r="G13" s="4">
        <f t="shared" si="5"/>
        <v>505.67200000000003</v>
      </c>
      <c r="H13" s="4">
        <f t="shared" si="6"/>
        <v>77.557000000000016</v>
      </c>
      <c r="I13" s="4">
        <f t="shared" si="7"/>
        <v>75.850800000000007</v>
      </c>
      <c r="J13" s="4">
        <f t="shared" si="8"/>
        <v>-77.557000000000016</v>
      </c>
      <c r="K13" s="4">
        <f t="shared" si="9"/>
        <v>-1.7062000000000097</v>
      </c>
      <c r="L13" s="4">
        <f t="shared" si="10"/>
        <v>1.7062000000000097</v>
      </c>
      <c r="M13" s="4">
        <f t="shared" si="0"/>
        <v>6066.55</v>
      </c>
      <c r="N13" s="4">
        <f t="shared" si="1"/>
        <v>-77.557000000000016</v>
      </c>
      <c r="O13" s="4">
        <f t="shared" si="11"/>
        <v>0</v>
      </c>
      <c r="P13" s="4">
        <f t="shared" si="2"/>
        <v>8493.17</v>
      </c>
      <c r="Q13" s="4">
        <f t="shared" si="3"/>
        <v>-77.557000000000016</v>
      </c>
      <c r="R13" s="4">
        <f t="shared" si="12"/>
        <v>0</v>
      </c>
    </row>
    <row r="14" spans="2:18">
      <c r="B14" s="2">
        <v>42646</v>
      </c>
      <c r="C14" s="3">
        <f t="shared" si="4"/>
        <v>121331</v>
      </c>
      <c r="D14" s="4"/>
      <c r="E14" s="4">
        <v>60699.302000000003</v>
      </c>
      <c r="F14" s="4">
        <v>56323.089</v>
      </c>
      <c r="G14" s="4">
        <f t="shared" si="5"/>
        <v>56323.089</v>
      </c>
      <c r="H14" s="4">
        <f t="shared" si="6"/>
        <v>0</v>
      </c>
      <c r="I14" s="4">
        <f t="shared" si="7"/>
        <v>9104.8953000000001</v>
      </c>
      <c r="J14" s="4">
        <f t="shared" si="8"/>
        <v>4376.2130000000034</v>
      </c>
      <c r="K14" s="4">
        <f t="shared" si="9"/>
        <v>0</v>
      </c>
      <c r="L14" s="4">
        <f t="shared" si="10"/>
        <v>0</v>
      </c>
      <c r="M14" s="4">
        <f t="shared" si="0"/>
        <v>6066.55</v>
      </c>
      <c r="N14" s="4">
        <f t="shared" si="1"/>
        <v>4376.2130000000034</v>
      </c>
      <c r="O14" s="4">
        <f t="shared" si="11"/>
        <v>0</v>
      </c>
      <c r="P14" s="4">
        <f t="shared" si="2"/>
        <v>8493.17</v>
      </c>
      <c r="Q14" s="4">
        <f t="shared" si="3"/>
        <v>4376.2130000000034</v>
      </c>
      <c r="R14" s="4">
        <f t="shared" si="12"/>
        <v>0</v>
      </c>
    </row>
    <row r="15" spans="2:18">
      <c r="B15" s="2">
        <v>42646</v>
      </c>
      <c r="C15" s="3">
        <f t="shared" si="4"/>
        <v>121331</v>
      </c>
      <c r="D15" s="4"/>
      <c r="E15" s="4">
        <v>30324.832999999999</v>
      </c>
      <c r="F15" s="4">
        <v>33896.400999999998</v>
      </c>
      <c r="G15" s="4">
        <f t="shared" si="5"/>
        <v>30324.832999999999</v>
      </c>
      <c r="H15" s="4">
        <f t="shared" si="6"/>
        <v>3571.5679999999993</v>
      </c>
      <c r="I15" s="4">
        <f t="shared" si="7"/>
        <v>4548.7249499999998</v>
      </c>
      <c r="J15" s="4">
        <f t="shared" si="8"/>
        <v>-3571.5679999999993</v>
      </c>
      <c r="K15" s="4">
        <f t="shared" si="9"/>
        <v>0</v>
      </c>
      <c r="L15" s="4">
        <f t="shared" si="10"/>
        <v>0</v>
      </c>
      <c r="M15" s="4">
        <f t="shared" si="0"/>
        <v>6066.55</v>
      </c>
      <c r="N15" s="4">
        <f t="shared" si="1"/>
        <v>-3571.5679999999993</v>
      </c>
      <c r="O15" s="4">
        <f t="shared" si="11"/>
        <v>0</v>
      </c>
      <c r="P15" s="4">
        <f t="shared" si="2"/>
        <v>8493.17</v>
      </c>
      <c r="Q15" s="4">
        <f t="shared" si="3"/>
        <v>-3571.5679999999993</v>
      </c>
      <c r="R15" s="4">
        <f t="shared" si="12"/>
        <v>0</v>
      </c>
    </row>
    <row r="16" spans="2:18">
      <c r="B16" s="2">
        <v>42646</v>
      </c>
      <c r="C16" s="3">
        <f t="shared" si="4"/>
        <v>121331</v>
      </c>
      <c r="D16" s="4"/>
      <c r="E16" s="4">
        <v>505.67200000000003</v>
      </c>
      <c r="F16" s="4">
        <v>577.56600000000003</v>
      </c>
      <c r="G16" s="4">
        <f t="shared" si="5"/>
        <v>505.67200000000003</v>
      </c>
      <c r="H16" s="4">
        <f t="shared" si="6"/>
        <v>71.894000000000005</v>
      </c>
      <c r="I16" s="4">
        <f t="shared" si="7"/>
        <v>75.850800000000007</v>
      </c>
      <c r="J16" s="4">
        <f t="shared" si="8"/>
        <v>-71.894000000000005</v>
      </c>
      <c r="K16" s="4">
        <f t="shared" si="9"/>
        <v>0</v>
      </c>
      <c r="L16" s="4">
        <f t="shared" si="10"/>
        <v>0</v>
      </c>
      <c r="M16" s="4">
        <f t="shared" si="0"/>
        <v>6066.55</v>
      </c>
      <c r="N16" s="4">
        <f t="shared" si="1"/>
        <v>-71.894000000000005</v>
      </c>
      <c r="O16" s="4">
        <f t="shared" si="11"/>
        <v>0</v>
      </c>
      <c r="P16" s="4">
        <f t="shared" si="2"/>
        <v>8493.17</v>
      </c>
      <c r="Q16" s="4">
        <f t="shared" si="3"/>
        <v>-71.894000000000005</v>
      </c>
      <c r="R16" s="4">
        <f t="shared" si="12"/>
        <v>0</v>
      </c>
    </row>
    <row r="17" spans="2:18">
      <c r="B17" s="2">
        <v>42647</v>
      </c>
      <c r="C17" s="3">
        <f t="shared" si="4"/>
        <v>121331</v>
      </c>
      <c r="D17" s="4"/>
      <c r="E17" s="4">
        <v>60692.063999999998</v>
      </c>
      <c r="F17" s="4">
        <v>56316.991999999998</v>
      </c>
      <c r="G17" s="4">
        <f t="shared" si="5"/>
        <v>56316.991999999998</v>
      </c>
      <c r="H17" s="4">
        <f t="shared" si="6"/>
        <v>0</v>
      </c>
      <c r="I17" s="4">
        <f t="shared" si="7"/>
        <v>9103.8095999999987</v>
      </c>
      <c r="J17" s="4">
        <f t="shared" si="8"/>
        <v>4375.0720000000001</v>
      </c>
      <c r="K17" s="4">
        <f t="shared" si="9"/>
        <v>0</v>
      </c>
      <c r="L17" s="4">
        <f t="shared" si="10"/>
        <v>0</v>
      </c>
      <c r="M17" s="4">
        <f t="shared" si="0"/>
        <v>6066.55</v>
      </c>
      <c r="N17" s="4">
        <f t="shared" si="1"/>
        <v>4375.0720000000001</v>
      </c>
      <c r="O17" s="4">
        <f t="shared" si="11"/>
        <v>0</v>
      </c>
      <c r="P17" s="4">
        <f t="shared" si="2"/>
        <v>8493.17</v>
      </c>
      <c r="Q17" s="4">
        <f t="shared" si="3"/>
        <v>4375.0720000000001</v>
      </c>
      <c r="R17" s="4">
        <f t="shared" si="12"/>
        <v>0</v>
      </c>
    </row>
    <row r="18" spans="2:18">
      <c r="B18" s="2">
        <v>42647</v>
      </c>
      <c r="C18" s="3">
        <f t="shared" si="4"/>
        <v>121331</v>
      </c>
      <c r="D18" s="4"/>
      <c r="E18" s="4">
        <v>30349.651999999998</v>
      </c>
      <c r="F18" s="4">
        <v>34037.637999999999</v>
      </c>
      <c r="G18" s="4">
        <f t="shared" si="5"/>
        <v>30349.651999999998</v>
      </c>
      <c r="H18" s="4">
        <f t="shared" si="6"/>
        <v>3687.9860000000008</v>
      </c>
      <c r="I18" s="4">
        <f t="shared" si="7"/>
        <v>4552.4477999999999</v>
      </c>
      <c r="J18" s="4">
        <f t="shared" si="8"/>
        <v>-3687.9860000000008</v>
      </c>
      <c r="K18" s="4">
        <f t="shared" si="9"/>
        <v>0</v>
      </c>
      <c r="L18" s="4">
        <f t="shared" si="10"/>
        <v>0</v>
      </c>
      <c r="M18" s="4">
        <f t="shared" si="0"/>
        <v>6066.55</v>
      </c>
      <c r="N18" s="4">
        <f t="shared" si="1"/>
        <v>-3687.9860000000008</v>
      </c>
      <c r="O18" s="4">
        <f t="shared" si="11"/>
        <v>0</v>
      </c>
      <c r="P18" s="4">
        <f t="shared" si="2"/>
        <v>8493.17</v>
      </c>
      <c r="Q18" s="4">
        <f t="shared" si="3"/>
        <v>-3687.9860000000008</v>
      </c>
      <c r="R18" s="4">
        <f t="shared" si="12"/>
        <v>0</v>
      </c>
    </row>
    <row r="19" spans="2:18">
      <c r="B19" s="2">
        <v>42647</v>
      </c>
      <c r="C19" s="3">
        <f t="shared" si="4"/>
        <v>121331</v>
      </c>
      <c r="D19" s="4"/>
      <c r="E19" s="4">
        <v>505.67200000000003</v>
      </c>
      <c r="F19" s="4">
        <v>614.16300000000001</v>
      </c>
      <c r="G19" s="4">
        <f t="shared" si="5"/>
        <v>505.67200000000003</v>
      </c>
      <c r="H19" s="4">
        <f t="shared" si="6"/>
        <v>108.49099999999999</v>
      </c>
      <c r="I19" s="4">
        <f t="shared" si="7"/>
        <v>75.850800000000007</v>
      </c>
      <c r="J19" s="4">
        <f t="shared" si="8"/>
        <v>-108.49099999999999</v>
      </c>
      <c r="K19" s="4">
        <f t="shared" si="9"/>
        <v>-32.640199999999979</v>
      </c>
      <c r="L19" s="4">
        <f t="shared" si="10"/>
        <v>32.640199999999979</v>
      </c>
      <c r="M19" s="4">
        <f t="shared" si="0"/>
        <v>6066.55</v>
      </c>
      <c r="N19" s="4">
        <f t="shared" si="1"/>
        <v>-108.49099999999999</v>
      </c>
      <c r="O19" s="4">
        <f t="shared" si="11"/>
        <v>0</v>
      </c>
      <c r="P19" s="4">
        <f t="shared" si="2"/>
        <v>8493.17</v>
      </c>
      <c r="Q19" s="4">
        <f t="shared" si="3"/>
        <v>-108.49099999999999</v>
      </c>
      <c r="R19" s="4">
        <f t="shared" si="12"/>
        <v>0</v>
      </c>
    </row>
    <row r="20" spans="2:18">
      <c r="B20" s="2">
        <v>42648</v>
      </c>
      <c r="C20" s="3">
        <f t="shared" si="4"/>
        <v>121331</v>
      </c>
      <c r="D20" s="4"/>
      <c r="E20" s="4">
        <v>73497.260999999999</v>
      </c>
      <c r="F20" s="4">
        <v>71799.274999999994</v>
      </c>
      <c r="G20" s="4">
        <f t="shared" si="5"/>
        <v>71799.274999999994</v>
      </c>
      <c r="H20" s="4">
        <f t="shared" si="6"/>
        <v>0</v>
      </c>
      <c r="I20" s="4">
        <f t="shared" si="7"/>
        <v>11024.58915</v>
      </c>
      <c r="J20" s="4">
        <f t="shared" si="8"/>
        <v>1697.9860000000044</v>
      </c>
      <c r="K20" s="4">
        <f t="shared" si="9"/>
        <v>0</v>
      </c>
      <c r="L20" s="4">
        <f t="shared" si="10"/>
        <v>0</v>
      </c>
      <c r="M20" s="4">
        <f t="shared" si="0"/>
        <v>6066.55</v>
      </c>
      <c r="N20" s="4">
        <f t="shared" si="1"/>
        <v>1697.9860000000044</v>
      </c>
      <c r="O20" s="4">
        <f t="shared" si="11"/>
        <v>0</v>
      </c>
      <c r="P20" s="4">
        <f t="shared" si="2"/>
        <v>8493.17</v>
      </c>
      <c r="Q20" s="4">
        <f t="shared" si="3"/>
        <v>1697.9860000000044</v>
      </c>
      <c r="R20" s="4">
        <f t="shared" si="12"/>
        <v>0</v>
      </c>
    </row>
    <row r="21" spans="2:18">
      <c r="B21" s="2">
        <v>42648</v>
      </c>
      <c r="C21" s="3">
        <f t="shared" si="4"/>
        <v>121331</v>
      </c>
      <c r="D21" s="4"/>
      <c r="E21" s="4">
        <v>32373.375</v>
      </c>
      <c r="F21" s="4">
        <v>36896.078999999998</v>
      </c>
      <c r="G21" s="4">
        <f t="shared" si="5"/>
        <v>32373.375</v>
      </c>
      <c r="H21" s="4">
        <f t="shared" si="6"/>
        <v>4522.7039999999979</v>
      </c>
      <c r="I21" s="4">
        <f t="shared" si="7"/>
        <v>4856.0062499999995</v>
      </c>
      <c r="J21" s="4">
        <f t="shared" si="8"/>
        <v>-4522.7039999999979</v>
      </c>
      <c r="K21" s="4">
        <f t="shared" si="9"/>
        <v>0</v>
      </c>
      <c r="L21" s="4">
        <f t="shared" si="10"/>
        <v>0</v>
      </c>
      <c r="M21" s="4">
        <f t="shared" si="0"/>
        <v>6066.55</v>
      </c>
      <c r="N21" s="4">
        <f t="shared" si="1"/>
        <v>-4522.7039999999979</v>
      </c>
      <c r="O21" s="4">
        <f t="shared" si="11"/>
        <v>0</v>
      </c>
      <c r="P21" s="4">
        <f t="shared" si="2"/>
        <v>8493.17</v>
      </c>
      <c r="Q21" s="4">
        <f t="shared" si="3"/>
        <v>-4522.7039999999979</v>
      </c>
      <c r="R21" s="4">
        <f t="shared" si="12"/>
        <v>0</v>
      </c>
    </row>
    <row r="22" spans="2:18">
      <c r="B22" s="2">
        <v>42648</v>
      </c>
      <c r="C22" s="3">
        <f t="shared" si="4"/>
        <v>121331</v>
      </c>
      <c r="D22" s="4"/>
      <c r="E22" s="4">
        <v>505.67200000000003</v>
      </c>
      <c r="F22" s="4">
        <v>583.072</v>
      </c>
      <c r="G22" s="4">
        <f t="shared" si="5"/>
        <v>505.67200000000003</v>
      </c>
      <c r="H22" s="4">
        <f t="shared" si="6"/>
        <v>77.399999999999977</v>
      </c>
      <c r="I22" s="4">
        <f t="shared" si="7"/>
        <v>75.850800000000007</v>
      </c>
      <c r="J22" s="4">
        <f t="shared" si="8"/>
        <v>-77.399999999999977</v>
      </c>
      <c r="K22" s="4">
        <f t="shared" si="9"/>
        <v>-1.5491999999999706</v>
      </c>
      <c r="L22" s="4">
        <f t="shared" si="10"/>
        <v>1.5491999999999706</v>
      </c>
      <c r="M22" s="4">
        <f t="shared" si="0"/>
        <v>6066.55</v>
      </c>
      <c r="N22" s="4">
        <f t="shared" si="1"/>
        <v>-77.399999999999977</v>
      </c>
      <c r="O22" s="4">
        <f t="shared" si="11"/>
        <v>0</v>
      </c>
      <c r="P22" s="4">
        <f t="shared" si="2"/>
        <v>8493.17</v>
      </c>
      <c r="Q22" s="4">
        <f t="shared" si="3"/>
        <v>-77.399999999999977</v>
      </c>
      <c r="R22" s="4">
        <f t="shared" si="12"/>
        <v>0</v>
      </c>
    </row>
    <row r="23" spans="2:18">
      <c r="B23" s="2">
        <v>42649</v>
      </c>
      <c r="C23" s="3">
        <f t="shared" si="4"/>
        <v>121331</v>
      </c>
      <c r="D23" s="4"/>
      <c r="E23" s="4">
        <v>73754.75</v>
      </c>
      <c r="F23" s="4">
        <v>67248.164999999994</v>
      </c>
      <c r="G23" s="4">
        <f t="shared" si="5"/>
        <v>67248.164999999994</v>
      </c>
      <c r="H23" s="4">
        <f t="shared" si="6"/>
        <v>0</v>
      </c>
      <c r="I23" s="4">
        <f t="shared" si="7"/>
        <v>11063.2125</v>
      </c>
      <c r="J23" s="4">
        <f t="shared" si="8"/>
        <v>6506.5850000000064</v>
      </c>
      <c r="K23" s="4">
        <f t="shared" si="9"/>
        <v>0</v>
      </c>
      <c r="L23" s="4">
        <f t="shared" si="10"/>
        <v>0</v>
      </c>
      <c r="M23" s="4">
        <f t="shared" si="0"/>
        <v>6066.55</v>
      </c>
      <c r="N23" s="4">
        <f t="shared" si="1"/>
        <v>6506.5850000000064</v>
      </c>
      <c r="O23" s="4">
        <f t="shared" si="11"/>
        <v>-440.03500000000622</v>
      </c>
      <c r="P23" s="4">
        <f t="shared" si="2"/>
        <v>8493.17</v>
      </c>
      <c r="Q23" s="4">
        <f t="shared" si="3"/>
        <v>6506.5850000000064</v>
      </c>
      <c r="R23" s="4">
        <f t="shared" si="12"/>
        <v>0</v>
      </c>
    </row>
    <row r="24" spans="2:18">
      <c r="B24" s="2">
        <v>42649</v>
      </c>
      <c r="C24" s="3">
        <f t="shared" si="4"/>
        <v>121331</v>
      </c>
      <c r="D24" s="4"/>
      <c r="E24" s="4">
        <v>31360.995999999999</v>
      </c>
      <c r="F24" s="4">
        <v>36561.485999999997</v>
      </c>
      <c r="G24" s="4">
        <f t="shared" si="5"/>
        <v>31360.995999999999</v>
      </c>
      <c r="H24" s="4">
        <f t="shared" si="6"/>
        <v>5200.489999999998</v>
      </c>
      <c r="I24" s="4">
        <f t="shared" si="7"/>
        <v>4704.1493999999993</v>
      </c>
      <c r="J24" s="4">
        <f t="shared" si="8"/>
        <v>-5200.489999999998</v>
      </c>
      <c r="K24" s="4">
        <f t="shared" si="9"/>
        <v>-496.34059999999863</v>
      </c>
      <c r="L24" s="4">
        <f t="shared" si="10"/>
        <v>496.34059999999863</v>
      </c>
      <c r="M24" s="4">
        <f t="shared" si="0"/>
        <v>6066.55</v>
      </c>
      <c r="N24" s="4">
        <f t="shared" si="1"/>
        <v>-5200.489999999998</v>
      </c>
      <c r="O24" s="4">
        <f t="shared" si="11"/>
        <v>0</v>
      </c>
      <c r="P24" s="4">
        <f t="shared" si="2"/>
        <v>8493.17</v>
      </c>
      <c r="Q24" s="4">
        <f t="shared" si="3"/>
        <v>-5200.489999999998</v>
      </c>
      <c r="R24" s="4">
        <f t="shared" si="12"/>
        <v>0</v>
      </c>
    </row>
    <row r="25" spans="2:18">
      <c r="B25" s="2">
        <v>42649</v>
      </c>
      <c r="C25" s="3">
        <f t="shared" si="4"/>
        <v>121331</v>
      </c>
      <c r="D25" s="4"/>
      <c r="E25" s="4">
        <v>505.67200000000003</v>
      </c>
      <c r="F25" s="4">
        <v>541.55700000000002</v>
      </c>
      <c r="G25" s="4">
        <f t="shared" si="5"/>
        <v>505.67200000000003</v>
      </c>
      <c r="H25" s="4">
        <f t="shared" si="6"/>
        <v>35.884999999999991</v>
      </c>
      <c r="I25" s="4">
        <f t="shared" si="7"/>
        <v>75.850800000000007</v>
      </c>
      <c r="J25" s="4">
        <f t="shared" si="8"/>
        <v>-35.884999999999991</v>
      </c>
      <c r="K25" s="4">
        <f t="shared" si="9"/>
        <v>0</v>
      </c>
      <c r="L25" s="4">
        <f t="shared" si="10"/>
        <v>0</v>
      </c>
      <c r="M25" s="4">
        <f t="shared" si="0"/>
        <v>6066.55</v>
      </c>
      <c r="N25" s="4">
        <f t="shared" si="1"/>
        <v>-35.884999999999991</v>
      </c>
      <c r="O25" s="4">
        <f t="shared" si="11"/>
        <v>0</v>
      </c>
      <c r="P25" s="4">
        <f t="shared" si="2"/>
        <v>8493.17</v>
      </c>
      <c r="Q25" s="4">
        <f t="shared" si="3"/>
        <v>-35.884999999999991</v>
      </c>
      <c r="R25" s="4">
        <f t="shared" si="12"/>
        <v>0</v>
      </c>
    </row>
    <row r="26" spans="2:18">
      <c r="B26" s="2">
        <v>42650</v>
      </c>
      <c r="C26" s="3">
        <f t="shared" si="4"/>
        <v>121331</v>
      </c>
      <c r="D26" s="4"/>
      <c r="E26" s="4">
        <v>73850.921000000002</v>
      </c>
      <c r="F26" s="4">
        <v>70148.733999999997</v>
      </c>
      <c r="G26" s="4">
        <f t="shared" si="5"/>
        <v>70148.733999999997</v>
      </c>
      <c r="H26" s="4">
        <f t="shared" si="6"/>
        <v>0</v>
      </c>
      <c r="I26" s="4">
        <f t="shared" si="7"/>
        <v>11077.638150000001</v>
      </c>
      <c r="J26" s="4">
        <f t="shared" si="8"/>
        <v>3702.1870000000054</v>
      </c>
      <c r="K26" s="4">
        <f t="shared" si="9"/>
        <v>0</v>
      </c>
      <c r="L26" s="4">
        <f t="shared" si="10"/>
        <v>0</v>
      </c>
      <c r="M26" s="4">
        <f t="shared" si="0"/>
        <v>6066.55</v>
      </c>
      <c r="N26" s="4">
        <f t="shared" si="1"/>
        <v>3702.1870000000054</v>
      </c>
      <c r="O26" s="4">
        <f t="shared" si="11"/>
        <v>0</v>
      </c>
      <c r="P26" s="4">
        <f t="shared" si="2"/>
        <v>8493.17</v>
      </c>
      <c r="Q26" s="4">
        <f t="shared" si="3"/>
        <v>3702.1870000000054</v>
      </c>
      <c r="R26" s="4">
        <f t="shared" si="12"/>
        <v>0</v>
      </c>
    </row>
    <row r="27" spans="2:18">
      <c r="B27" s="2">
        <v>42650</v>
      </c>
      <c r="C27" s="3">
        <f t="shared" si="4"/>
        <v>121331</v>
      </c>
      <c r="D27" s="4"/>
      <c r="E27" s="4">
        <v>32373.375</v>
      </c>
      <c r="F27" s="4">
        <v>34032.413999999997</v>
      </c>
      <c r="G27" s="4">
        <f t="shared" si="5"/>
        <v>32373.375</v>
      </c>
      <c r="H27" s="4">
        <f t="shared" si="6"/>
        <v>1659.038999999997</v>
      </c>
      <c r="I27" s="4">
        <f t="shared" si="7"/>
        <v>4856.0062499999995</v>
      </c>
      <c r="J27" s="4">
        <f t="shared" si="8"/>
        <v>-1659.038999999997</v>
      </c>
      <c r="K27" s="4">
        <f t="shared" si="9"/>
        <v>0</v>
      </c>
      <c r="L27" s="4">
        <f t="shared" si="10"/>
        <v>0</v>
      </c>
      <c r="M27" s="4">
        <f t="shared" si="0"/>
        <v>6066.55</v>
      </c>
      <c r="N27" s="4">
        <f t="shared" si="1"/>
        <v>-1659.038999999997</v>
      </c>
      <c r="O27" s="4">
        <f t="shared" si="11"/>
        <v>0</v>
      </c>
      <c r="P27" s="4">
        <f t="shared" si="2"/>
        <v>8493.17</v>
      </c>
      <c r="Q27" s="4">
        <f t="shared" si="3"/>
        <v>-1659.038999999997</v>
      </c>
      <c r="R27" s="4">
        <f t="shared" si="12"/>
        <v>0</v>
      </c>
    </row>
    <row r="28" spans="2:18">
      <c r="B28" s="2">
        <v>42650</v>
      </c>
      <c r="C28" s="3">
        <f t="shared" si="4"/>
        <v>121331</v>
      </c>
      <c r="D28" s="4"/>
      <c r="E28" s="4">
        <v>505.67200000000003</v>
      </c>
      <c r="F28" s="4">
        <v>565.56399999999996</v>
      </c>
      <c r="G28" s="4">
        <f t="shared" si="5"/>
        <v>505.67200000000003</v>
      </c>
      <c r="H28" s="4">
        <f t="shared" si="6"/>
        <v>59.891999999999939</v>
      </c>
      <c r="I28" s="4">
        <f t="shared" si="7"/>
        <v>75.850800000000007</v>
      </c>
      <c r="J28" s="4">
        <f t="shared" si="8"/>
        <v>-59.891999999999939</v>
      </c>
      <c r="K28" s="4">
        <f t="shared" si="9"/>
        <v>0</v>
      </c>
      <c r="L28" s="4">
        <f t="shared" si="10"/>
        <v>0</v>
      </c>
      <c r="M28" s="4">
        <f t="shared" si="0"/>
        <v>6066.55</v>
      </c>
      <c r="N28" s="4">
        <f t="shared" si="1"/>
        <v>-59.891999999999939</v>
      </c>
      <c r="O28" s="4">
        <f t="shared" si="11"/>
        <v>0</v>
      </c>
      <c r="P28" s="4">
        <f t="shared" si="2"/>
        <v>8493.17</v>
      </c>
      <c r="Q28" s="4">
        <f t="shared" si="3"/>
        <v>-59.891999999999939</v>
      </c>
      <c r="R28" s="4">
        <f t="shared" si="12"/>
        <v>0</v>
      </c>
    </row>
    <row r="29" spans="2:18">
      <c r="B29" s="2">
        <v>42651</v>
      </c>
      <c r="C29" s="3">
        <f t="shared" si="4"/>
        <v>121331</v>
      </c>
      <c r="D29" s="4"/>
      <c r="E29" s="4">
        <v>73838.512000000002</v>
      </c>
      <c r="F29" s="4">
        <v>60200.182000000001</v>
      </c>
      <c r="G29" s="4">
        <f t="shared" si="5"/>
        <v>60200.182000000001</v>
      </c>
      <c r="H29" s="4">
        <f t="shared" si="6"/>
        <v>0</v>
      </c>
      <c r="I29" s="4">
        <f t="shared" si="7"/>
        <v>11075.7768</v>
      </c>
      <c r="J29" s="4">
        <f t="shared" si="8"/>
        <v>13638.330000000002</v>
      </c>
      <c r="K29" s="4">
        <f t="shared" si="9"/>
        <v>-2562.5532000000021</v>
      </c>
      <c r="L29" s="4">
        <f t="shared" si="10"/>
        <v>2562.5532000000021</v>
      </c>
      <c r="M29" s="4">
        <f t="shared" si="0"/>
        <v>6066.55</v>
      </c>
      <c r="N29" s="4">
        <f t="shared" si="1"/>
        <v>13638.330000000002</v>
      </c>
      <c r="O29" s="4">
        <f t="shared" si="11"/>
        <v>-7571.7800000000016</v>
      </c>
      <c r="P29" s="4">
        <f t="shared" si="2"/>
        <v>8493.17</v>
      </c>
      <c r="Q29" s="4">
        <f t="shared" si="3"/>
        <v>13638.330000000002</v>
      </c>
      <c r="R29" s="4">
        <f t="shared" si="12"/>
        <v>-5145.1600000000017</v>
      </c>
    </row>
    <row r="30" spans="2:18">
      <c r="B30" s="2">
        <v>42651</v>
      </c>
      <c r="C30" s="3">
        <f t="shared" si="4"/>
        <v>121331</v>
      </c>
      <c r="D30" s="4"/>
      <c r="E30" s="4">
        <v>32373.375</v>
      </c>
      <c r="F30" s="4">
        <v>32448.448</v>
      </c>
      <c r="G30" s="4">
        <f t="shared" si="5"/>
        <v>32373.375</v>
      </c>
      <c r="H30" s="4">
        <f t="shared" si="6"/>
        <v>75.07300000000032</v>
      </c>
      <c r="I30" s="4">
        <f t="shared" si="7"/>
        <v>4856.0062499999995</v>
      </c>
      <c r="J30" s="4">
        <f t="shared" si="8"/>
        <v>-75.07300000000032</v>
      </c>
      <c r="K30" s="4">
        <f t="shared" si="9"/>
        <v>0</v>
      </c>
      <c r="L30" s="4">
        <f t="shared" si="10"/>
        <v>0</v>
      </c>
      <c r="M30" s="4">
        <f t="shared" si="0"/>
        <v>6066.55</v>
      </c>
      <c r="N30" s="4">
        <f t="shared" si="1"/>
        <v>-75.07300000000032</v>
      </c>
      <c r="O30" s="4">
        <f t="shared" si="11"/>
        <v>0</v>
      </c>
      <c r="P30" s="4">
        <f t="shared" si="2"/>
        <v>8493.17</v>
      </c>
      <c r="Q30" s="4">
        <f t="shared" si="3"/>
        <v>-75.07300000000032</v>
      </c>
      <c r="R30" s="4">
        <f t="shared" si="12"/>
        <v>0</v>
      </c>
    </row>
    <row r="31" spans="2:18">
      <c r="B31" s="2">
        <v>42651</v>
      </c>
      <c r="C31" s="3">
        <f t="shared" si="4"/>
        <v>121331</v>
      </c>
      <c r="D31" s="4"/>
      <c r="E31" s="4">
        <v>505.67200000000003</v>
      </c>
      <c r="F31" s="4">
        <v>585.226</v>
      </c>
      <c r="G31" s="4">
        <f t="shared" si="5"/>
        <v>505.67200000000003</v>
      </c>
      <c r="H31" s="4">
        <f t="shared" si="6"/>
        <v>79.553999999999974</v>
      </c>
      <c r="I31" s="4">
        <f t="shared" si="7"/>
        <v>75.850800000000007</v>
      </c>
      <c r="J31" s="4">
        <f t="shared" si="8"/>
        <v>-79.553999999999974</v>
      </c>
      <c r="K31" s="4">
        <f t="shared" si="9"/>
        <v>-3.703199999999967</v>
      </c>
      <c r="L31" s="4">
        <f t="shared" si="10"/>
        <v>3.703199999999967</v>
      </c>
      <c r="M31" s="4">
        <f t="shared" si="0"/>
        <v>6066.55</v>
      </c>
      <c r="N31" s="4">
        <f t="shared" si="1"/>
        <v>-79.553999999999974</v>
      </c>
      <c r="O31" s="4">
        <f t="shared" si="11"/>
        <v>0</v>
      </c>
      <c r="P31" s="4">
        <f t="shared" si="2"/>
        <v>8493.17</v>
      </c>
      <c r="Q31" s="4">
        <f t="shared" si="3"/>
        <v>-79.553999999999974</v>
      </c>
      <c r="R31" s="4">
        <f t="shared" si="12"/>
        <v>0</v>
      </c>
    </row>
    <row r="32" spans="2:18">
      <c r="B32" s="2">
        <v>42652</v>
      </c>
      <c r="C32" s="3">
        <f t="shared" si="4"/>
        <v>121331</v>
      </c>
      <c r="D32" s="4"/>
      <c r="E32" s="4">
        <v>53283.807999999997</v>
      </c>
      <c r="F32" s="4">
        <v>56070.688000000002</v>
      </c>
      <c r="G32" s="4">
        <f t="shared" si="5"/>
        <v>53283.807999999997</v>
      </c>
      <c r="H32" s="4">
        <f t="shared" si="6"/>
        <v>2786.8800000000047</v>
      </c>
      <c r="I32" s="4">
        <f t="shared" si="7"/>
        <v>7992.5711999999994</v>
      </c>
      <c r="J32" s="4">
        <f t="shared" si="8"/>
        <v>-2786.8800000000047</v>
      </c>
      <c r="K32" s="4">
        <f t="shared" si="9"/>
        <v>0</v>
      </c>
      <c r="L32" s="4">
        <f t="shared" si="10"/>
        <v>0</v>
      </c>
      <c r="M32" s="4">
        <f t="shared" si="0"/>
        <v>6066.55</v>
      </c>
      <c r="N32" s="4">
        <f t="shared" si="1"/>
        <v>-2786.8800000000047</v>
      </c>
      <c r="O32" s="4">
        <f t="shared" si="11"/>
        <v>0</v>
      </c>
      <c r="P32" s="4">
        <f t="shared" si="2"/>
        <v>8493.17</v>
      </c>
      <c r="Q32" s="4">
        <f t="shared" si="3"/>
        <v>-2786.8800000000047</v>
      </c>
      <c r="R32" s="4">
        <f t="shared" si="12"/>
        <v>0</v>
      </c>
    </row>
    <row r="33" spans="2:18">
      <c r="B33" s="2">
        <v>42652</v>
      </c>
      <c r="C33" s="3">
        <f t="shared" si="4"/>
        <v>121331</v>
      </c>
      <c r="D33" s="4"/>
      <c r="E33" s="4">
        <v>24785.186000000002</v>
      </c>
      <c r="F33" s="4">
        <v>33516.858999999997</v>
      </c>
      <c r="G33" s="4">
        <f t="shared" si="5"/>
        <v>24785.186000000002</v>
      </c>
      <c r="H33" s="4">
        <f t="shared" si="6"/>
        <v>8731.6729999999952</v>
      </c>
      <c r="I33" s="4">
        <f t="shared" si="7"/>
        <v>3717.7779</v>
      </c>
      <c r="J33" s="4">
        <f t="shared" si="8"/>
        <v>-8731.6729999999952</v>
      </c>
      <c r="K33" s="4">
        <f t="shared" si="9"/>
        <v>-5013.8950999999952</v>
      </c>
      <c r="L33" s="4">
        <f t="shared" si="10"/>
        <v>5013.8950999999952</v>
      </c>
      <c r="M33" s="4">
        <f t="shared" si="0"/>
        <v>6066.55</v>
      </c>
      <c r="N33" s="4">
        <f t="shared" si="1"/>
        <v>-8731.6729999999952</v>
      </c>
      <c r="O33" s="4">
        <f t="shared" si="11"/>
        <v>-2665.122999999995</v>
      </c>
      <c r="P33" s="4">
        <f t="shared" si="2"/>
        <v>8493.17</v>
      </c>
      <c r="Q33" s="4">
        <f t="shared" si="3"/>
        <v>-8731.6729999999952</v>
      </c>
      <c r="R33" s="4">
        <f t="shared" si="12"/>
        <v>-238.50299999999515</v>
      </c>
    </row>
    <row r="34" spans="2:18">
      <c r="B34" s="2">
        <v>42652</v>
      </c>
      <c r="C34" s="3">
        <f t="shared" si="4"/>
        <v>121331</v>
      </c>
      <c r="D34" s="4"/>
      <c r="E34" s="4">
        <v>505.67200000000003</v>
      </c>
      <c r="F34" s="4">
        <v>591.97500000000002</v>
      </c>
      <c r="G34" s="4">
        <f t="shared" si="5"/>
        <v>505.67200000000003</v>
      </c>
      <c r="H34" s="4">
        <f t="shared" si="6"/>
        <v>86.302999999999997</v>
      </c>
      <c r="I34" s="4">
        <f t="shared" si="7"/>
        <v>75.850800000000007</v>
      </c>
      <c r="J34" s="4">
        <f t="shared" si="8"/>
        <v>-86.302999999999997</v>
      </c>
      <c r="K34" s="4">
        <f t="shared" si="9"/>
        <v>-10.452199999999991</v>
      </c>
      <c r="L34" s="4">
        <f t="shared" si="10"/>
        <v>10.452199999999991</v>
      </c>
      <c r="M34" s="4">
        <f t="shared" si="0"/>
        <v>6066.55</v>
      </c>
      <c r="N34" s="4">
        <f t="shared" si="1"/>
        <v>-86.302999999999997</v>
      </c>
      <c r="O34" s="4">
        <f t="shared" si="11"/>
        <v>0</v>
      </c>
      <c r="P34" s="4">
        <f t="shared" si="2"/>
        <v>8493.17</v>
      </c>
      <c r="Q34" s="4">
        <f t="shared" si="3"/>
        <v>-86.302999999999997</v>
      </c>
      <c r="R34" s="4">
        <f t="shared" si="12"/>
        <v>0</v>
      </c>
    </row>
    <row r="35" spans="2:18">
      <c r="B35" s="2">
        <v>42653</v>
      </c>
      <c r="C35" s="3">
        <f t="shared" si="4"/>
        <v>121331</v>
      </c>
      <c r="D35" s="4"/>
      <c r="E35" s="4">
        <v>73838.512000000002</v>
      </c>
      <c r="F35" s="4">
        <v>68872.032999999996</v>
      </c>
      <c r="G35" s="4">
        <f t="shared" si="5"/>
        <v>68872.032999999996</v>
      </c>
      <c r="H35" s="4">
        <f t="shared" si="6"/>
        <v>0</v>
      </c>
      <c r="I35" s="4">
        <f t="shared" si="7"/>
        <v>11075.7768</v>
      </c>
      <c r="J35" s="4">
        <f t="shared" si="8"/>
        <v>4966.4790000000066</v>
      </c>
      <c r="K35" s="4">
        <f t="shared" si="9"/>
        <v>0</v>
      </c>
      <c r="L35" s="4">
        <f t="shared" si="10"/>
        <v>0</v>
      </c>
      <c r="M35" s="4">
        <f t="shared" si="0"/>
        <v>6066.55</v>
      </c>
      <c r="N35" s="4">
        <f t="shared" si="1"/>
        <v>4966.4790000000066</v>
      </c>
      <c r="O35" s="4">
        <f t="shared" si="11"/>
        <v>0</v>
      </c>
      <c r="P35" s="4">
        <f t="shared" si="2"/>
        <v>8493.17</v>
      </c>
      <c r="Q35" s="4">
        <f t="shared" si="3"/>
        <v>4966.4790000000066</v>
      </c>
      <c r="R35" s="4">
        <f t="shared" si="12"/>
        <v>0</v>
      </c>
    </row>
    <row r="36" spans="2:18">
      <c r="B36" s="2">
        <v>42653</v>
      </c>
      <c r="C36" s="3">
        <f t="shared" si="4"/>
        <v>121331</v>
      </c>
      <c r="D36" s="4"/>
      <c r="E36" s="4">
        <v>32373.375</v>
      </c>
      <c r="F36" s="4">
        <v>35593.964</v>
      </c>
      <c r="G36" s="4">
        <f t="shared" si="5"/>
        <v>32373.375</v>
      </c>
      <c r="H36" s="4">
        <f t="shared" si="6"/>
        <v>3220.5889999999999</v>
      </c>
      <c r="I36" s="4">
        <f t="shared" si="7"/>
        <v>4856.0062499999995</v>
      </c>
      <c r="J36" s="4">
        <f t="shared" si="8"/>
        <v>-3220.5889999999999</v>
      </c>
      <c r="K36" s="4">
        <f t="shared" si="9"/>
        <v>0</v>
      </c>
      <c r="L36" s="4">
        <f t="shared" si="10"/>
        <v>0</v>
      </c>
      <c r="M36" s="4">
        <f t="shared" si="0"/>
        <v>6066.55</v>
      </c>
      <c r="N36" s="4">
        <f t="shared" si="1"/>
        <v>-3220.5889999999999</v>
      </c>
      <c r="O36" s="4">
        <f t="shared" si="11"/>
        <v>0</v>
      </c>
      <c r="P36" s="4">
        <f t="shared" si="2"/>
        <v>8493.17</v>
      </c>
      <c r="Q36" s="4">
        <f t="shared" si="3"/>
        <v>-3220.5889999999999</v>
      </c>
      <c r="R36" s="4">
        <f t="shared" si="12"/>
        <v>0</v>
      </c>
    </row>
    <row r="37" spans="2:18">
      <c r="B37" s="2">
        <v>42653</v>
      </c>
      <c r="C37" s="3">
        <f t="shared" si="4"/>
        <v>121331</v>
      </c>
      <c r="D37" s="4"/>
      <c r="E37" s="4">
        <v>505.67200000000003</v>
      </c>
      <c r="F37" s="4">
        <v>581.12599999999998</v>
      </c>
      <c r="G37" s="4">
        <f t="shared" si="5"/>
        <v>505.67200000000003</v>
      </c>
      <c r="H37" s="4">
        <f t="shared" si="6"/>
        <v>75.453999999999951</v>
      </c>
      <c r="I37" s="4">
        <f t="shared" si="7"/>
        <v>75.850800000000007</v>
      </c>
      <c r="J37" s="4">
        <f t="shared" si="8"/>
        <v>-75.453999999999951</v>
      </c>
      <c r="K37" s="4">
        <f t="shared" si="9"/>
        <v>0</v>
      </c>
      <c r="L37" s="4">
        <f t="shared" si="10"/>
        <v>0</v>
      </c>
      <c r="M37" s="4">
        <f t="shared" si="0"/>
        <v>6066.55</v>
      </c>
      <c r="N37" s="4">
        <f t="shared" si="1"/>
        <v>-75.453999999999951</v>
      </c>
      <c r="O37" s="4">
        <f t="shared" si="11"/>
        <v>0</v>
      </c>
      <c r="P37" s="4">
        <f t="shared" si="2"/>
        <v>8493.17</v>
      </c>
      <c r="Q37" s="4">
        <f t="shared" si="3"/>
        <v>-75.453999999999951</v>
      </c>
      <c r="R37" s="4">
        <f t="shared" si="12"/>
        <v>0</v>
      </c>
    </row>
    <row r="38" spans="2:18">
      <c r="B38" s="2">
        <v>42654</v>
      </c>
      <c r="C38" s="3">
        <f t="shared" si="4"/>
        <v>121331</v>
      </c>
      <c r="D38" s="4"/>
      <c r="E38" s="4">
        <v>73850.921000000002</v>
      </c>
      <c r="F38" s="4">
        <v>70085.044999999998</v>
      </c>
      <c r="G38" s="4">
        <f t="shared" si="5"/>
        <v>70085.044999999998</v>
      </c>
      <c r="H38" s="4">
        <f t="shared" si="6"/>
        <v>0</v>
      </c>
      <c r="I38" s="4">
        <f t="shared" si="7"/>
        <v>11077.638150000001</v>
      </c>
      <c r="J38" s="4">
        <f t="shared" si="8"/>
        <v>3765.8760000000038</v>
      </c>
      <c r="K38" s="4">
        <f t="shared" si="9"/>
        <v>0</v>
      </c>
      <c r="L38" s="4">
        <f t="shared" si="10"/>
        <v>0</v>
      </c>
      <c r="M38" s="4">
        <f t="shared" si="0"/>
        <v>6066.55</v>
      </c>
      <c r="N38" s="4">
        <f t="shared" si="1"/>
        <v>3765.8760000000038</v>
      </c>
      <c r="O38" s="4">
        <f t="shared" si="11"/>
        <v>0</v>
      </c>
      <c r="P38" s="4">
        <f t="shared" si="2"/>
        <v>8493.17</v>
      </c>
      <c r="Q38" s="4">
        <f t="shared" si="3"/>
        <v>3765.8760000000038</v>
      </c>
      <c r="R38" s="4">
        <f t="shared" si="12"/>
        <v>0</v>
      </c>
    </row>
    <row r="39" spans="2:18">
      <c r="B39" s="2">
        <v>42654</v>
      </c>
      <c r="C39" s="3">
        <f t="shared" si="4"/>
        <v>121331</v>
      </c>
      <c r="D39" s="4"/>
      <c r="E39" s="4">
        <v>32373.375</v>
      </c>
      <c r="F39" s="4">
        <v>35297.557999999997</v>
      </c>
      <c r="G39" s="4">
        <f t="shared" si="5"/>
        <v>32373.375</v>
      </c>
      <c r="H39" s="4">
        <f t="shared" si="6"/>
        <v>2924.1829999999973</v>
      </c>
      <c r="I39" s="4">
        <f t="shared" si="7"/>
        <v>4856.0062499999995</v>
      </c>
      <c r="J39" s="4">
        <f t="shared" si="8"/>
        <v>-2924.1829999999973</v>
      </c>
      <c r="K39" s="4">
        <f t="shared" si="9"/>
        <v>0</v>
      </c>
      <c r="L39" s="4">
        <f t="shared" si="10"/>
        <v>0</v>
      </c>
      <c r="M39" s="4">
        <f t="shared" si="0"/>
        <v>6066.55</v>
      </c>
      <c r="N39" s="4"/>
      <c r="O39" s="4"/>
      <c r="P39" s="4"/>
      <c r="Q39" s="4"/>
      <c r="R39" s="4"/>
    </row>
    <row r="40" spans="2:18">
      <c r="B40" s="2">
        <v>42654</v>
      </c>
      <c r="C40" s="3">
        <f t="shared" si="4"/>
        <v>121331</v>
      </c>
      <c r="D40" s="4"/>
      <c r="E40" s="4">
        <v>505.67200000000003</v>
      </c>
      <c r="F40" s="4">
        <v>606.08699999999999</v>
      </c>
      <c r="G40" s="4">
        <f t="shared" si="5"/>
        <v>505.67200000000003</v>
      </c>
      <c r="H40" s="4">
        <f t="shared" si="6"/>
        <v>100.41499999999996</v>
      </c>
      <c r="I40" s="4">
        <f t="shared" si="7"/>
        <v>75.850800000000007</v>
      </c>
      <c r="J40" s="4">
        <f t="shared" si="8"/>
        <v>-100.41499999999996</v>
      </c>
      <c r="K40" s="4">
        <f t="shared" si="9"/>
        <v>-24.564199999999957</v>
      </c>
      <c r="L40" s="4">
        <f t="shared" si="10"/>
        <v>24.564199999999957</v>
      </c>
      <c r="M40" s="4">
        <f t="shared" si="0"/>
        <v>6066.55</v>
      </c>
      <c r="N40" s="4"/>
      <c r="O40" s="4"/>
      <c r="P40" s="4"/>
      <c r="Q40" s="4"/>
      <c r="R40" s="4"/>
    </row>
    <row r="41" spans="2:18">
      <c r="B41" s="2">
        <v>42655</v>
      </c>
      <c r="C41" s="3">
        <f t="shared" si="4"/>
        <v>121331</v>
      </c>
      <c r="D41" s="4"/>
      <c r="E41" s="4">
        <v>73850.921000000002</v>
      </c>
      <c r="F41" s="4">
        <v>69931.119000000006</v>
      </c>
      <c r="G41" s="4">
        <f t="shared" si="5"/>
        <v>69931.119000000006</v>
      </c>
      <c r="H41" s="4">
        <f t="shared" si="6"/>
        <v>0</v>
      </c>
      <c r="I41" s="4">
        <f t="shared" si="7"/>
        <v>11077.638150000001</v>
      </c>
      <c r="J41" s="4">
        <f t="shared" si="8"/>
        <v>3919.801999999996</v>
      </c>
      <c r="K41" s="4">
        <f t="shared" si="9"/>
        <v>0</v>
      </c>
      <c r="L41" s="4">
        <f t="shared" si="10"/>
        <v>0</v>
      </c>
      <c r="M41" s="4">
        <f t="shared" si="0"/>
        <v>6066.55</v>
      </c>
      <c r="N41" s="4"/>
      <c r="O41" s="4"/>
      <c r="P41" s="4"/>
      <c r="Q41" s="4"/>
      <c r="R41" s="4"/>
    </row>
    <row r="42" spans="2:18">
      <c r="B42" s="2">
        <v>42655</v>
      </c>
      <c r="C42" s="3">
        <f t="shared" si="4"/>
        <v>121331</v>
      </c>
      <c r="D42" s="4"/>
      <c r="E42" s="4">
        <v>32373.375</v>
      </c>
      <c r="F42" s="4">
        <v>35412.813000000002</v>
      </c>
      <c r="G42" s="4">
        <f t="shared" si="5"/>
        <v>32373.375</v>
      </c>
      <c r="H42" s="4">
        <f t="shared" si="6"/>
        <v>3039.4380000000019</v>
      </c>
      <c r="I42" s="4">
        <f t="shared" si="7"/>
        <v>4856.0062499999995</v>
      </c>
      <c r="J42" s="4">
        <f t="shared" si="8"/>
        <v>-3039.4380000000019</v>
      </c>
      <c r="K42" s="4">
        <f t="shared" si="9"/>
        <v>0</v>
      </c>
      <c r="L42" s="4">
        <f t="shared" si="10"/>
        <v>0</v>
      </c>
      <c r="M42" s="4">
        <f t="shared" si="0"/>
        <v>6066.55</v>
      </c>
      <c r="N42" s="4"/>
      <c r="O42" s="4"/>
      <c r="P42" s="4"/>
      <c r="Q42" s="4"/>
      <c r="R42" s="4"/>
    </row>
    <row r="43" spans="2:18">
      <c r="B43" s="2">
        <v>42655</v>
      </c>
      <c r="C43" s="3">
        <f t="shared" si="4"/>
        <v>121331</v>
      </c>
      <c r="D43" s="4"/>
      <c r="E43" s="4">
        <v>505.67200000000003</v>
      </c>
      <c r="F43" s="4">
        <v>644.25199999999995</v>
      </c>
      <c r="G43" s="4">
        <f t="shared" si="5"/>
        <v>505.67200000000003</v>
      </c>
      <c r="H43" s="4">
        <f t="shared" si="6"/>
        <v>138.57999999999993</v>
      </c>
      <c r="I43" s="4">
        <f t="shared" si="7"/>
        <v>75.850800000000007</v>
      </c>
      <c r="J43" s="4">
        <f t="shared" si="8"/>
        <v>-138.57999999999993</v>
      </c>
      <c r="K43" s="4">
        <f t="shared" si="9"/>
        <v>-62.729199999999921</v>
      </c>
      <c r="L43" s="4">
        <f t="shared" si="10"/>
        <v>62.729199999999921</v>
      </c>
      <c r="M43" s="4">
        <f t="shared" si="0"/>
        <v>6066.55</v>
      </c>
      <c r="N43" s="4"/>
      <c r="O43" s="4"/>
      <c r="P43" s="4"/>
      <c r="Q43" s="4"/>
      <c r="R43" s="4"/>
    </row>
    <row r="44" spans="2:18">
      <c r="B44" s="2">
        <v>42656</v>
      </c>
      <c r="C44" s="3">
        <f t="shared" si="4"/>
        <v>121331</v>
      </c>
      <c r="D44" s="4"/>
      <c r="E44" s="4">
        <v>73831.273000000001</v>
      </c>
      <c r="F44" s="4">
        <v>70395.482000000004</v>
      </c>
      <c r="G44" s="4">
        <f t="shared" si="5"/>
        <v>70395.482000000004</v>
      </c>
      <c r="H44" s="4">
        <f t="shared" si="6"/>
        <v>0</v>
      </c>
      <c r="I44" s="4">
        <f t="shared" si="7"/>
        <v>11074.69095</v>
      </c>
      <c r="J44" s="4">
        <f t="shared" si="8"/>
        <v>3435.7909999999974</v>
      </c>
      <c r="K44" s="4">
        <f t="shared" si="9"/>
        <v>0</v>
      </c>
      <c r="L44" s="4">
        <f t="shared" si="10"/>
        <v>0</v>
      </c>
      <c r="M44" s="4">
        <f t="shared" si="0"/>
        <v>6066.55</v>
      </c>
      <c r="N44" s="4"/>
      <c r="O44" s="4"/>
      <c r="P44" s="4"/>
      <c r="Q44" s="4"/>
      <c r="R44" s="4"/>
    </row>
    <row r="45" spans="2:18">
      <c r="B45" s="2">
        <v>42656</v>
      </c>
      <c r="C45" s="3">
        <f t="shared" si="4"/>
        <v>121331</v>
      </c>
      <c r="D45" s="4"/>
      <c r="E45" s="4">
        <v>32373.375</v>
      </c>
      <c r="F45" s="4">
        <v>34393.036999999997</v>
      </c>
      <c r="G45" s="4">
        <f t="shared" si="5"/>
        <v>32373.375</v>
      </c>
      <c r="H45" s="4">
        <f t="shared" si="6"/>
        <v>2019.6619999999966</v>
      </c>
      <c r="I45" s="4">
        <f t="shared" si="7"/>
        <v>4856.0062499999995</v>
      </c>
      <c r="J45" s="4">
        <f t="shared" si="8"/>
        <v>-2019.6619999999966</v>
      </c>
      <c r="K45" s="4">
        <f t="shared" si="9"/>
        <v>0</v>
      </c>
      <c r="L45" s="4">
        <f t="shared" si="10"/>
        <v>0</v>
      </c>
      <c r="M45" s="4">
        <f t="shared" si="0"/>
        <v>6066.55</v>
      </c>
      <c r="N45" s="4"/>
      <c r="O45" s="4"/>
      <c r="P45" s="4"/>
      <c r="Q45" s="4"/>
      <c r="R45" s="4"/>
    </row>
    <row r="46" spans="2:18">
      <c r="B46" s="2">
        <v>42656</v>
      </c>
      <c r="C46" s="3">
        <f t="shared" si="4"/>
        <v>121331</v>
      </c>
      <c r="D46" s="4"/>
      <c r="E46" s="4">
        <v>505.67200000000003</v>
      </c>
      <c r="F46" s="4">
        <v>620.99400000000003</v>
      </c>
      <c r="G46" s="4">
        <f t="shared" si="5"/>
        <v>505.67200000000003</v>
      </c>
      <c r="H46" s="4">
        <f t="shared" si="6"/>
        <v>115.322</v>
      </c>
      <c r="I46" s="4">
        <f t="shared" si="7"/>
        <v>75.850800000000007</v>
      </c>
      <c r="J46" s="4">
        <f t="shared" si="8"/>
        <v>-115.322</v>
      </c>
      <c r="K46" s="4">
        <f t="shared" si="9"/>
        <v>-39.471199999999996</v>
      </c>
      <c r="L46" s="4">
        <f t="shared" si="10"/>
        <v>39.471199999999996</v>
      </c>
      <c r="M46" s="4">
        <f t="shared" si="0"/>
        <v>6066.55</v>
      </c>
      <c r="N46" s="4"/>
      <c r="O46" s="4"/>
      <c r="P46" s="4"/>
      <c r="Q46" s="4"/>
      <c r="R46" s="4"/>
    </row>
    <row r="47" spans="2:18">
      <c r="B47" s="2">
        <v>42657</v>
      </c>
      <c r="C47" s="3">
        <f t="shared" si="4"/>
        <v>121331</v>
      </c>
      <c r="D47" s="4"/>
      <c r="E47" s="4">
        <v>73823.001000000004</v>
      </c>
      <c r="F47" s="4">
        <v>70058.409</v>
      </c>
      <c r="G47" s="4">
        <f t="shared" si="5"/>
        <v>70058.409</v>
      </c>
      <c r="H47" s="4">
        <f t="shared" si="6"/>
        <v>0</v>
      </c>
      <c r="I47" s="4">
        <f t="shared" si="7"/>
        <v>11073.450150000001</v>
      </c>
      <c r="J47" s="4">
        <f t="shared" si="8"/>
        <v>3764.5920000000042</v>
      </c>
      <c r="K47" s="4">
        <f t="shared" si="9"/>
        <v>0</v>
      </c>
      <c r="L47" s="4">
        <f t="shared" si="10"/>
        <v>0</v>
      </c>
      <c r="M47" s="4">
        <f t="shared" si="0"/>
        <v>6066.55</v>
      </c>
      <c r="N47" s="4"/>
      <c r="O47" s="4"/>
      <c r="P47" s="4"/>
      <c r="Q47" s="4"/>
      <c r="R47" s="4"/>
    </row>
    <row r="48" spans="2:18">
      <c r="B48" s="2">
        <v>42657</v>
      </c>
      <c r="C48" s="3">
        <f t="shared" si="4"/>
        <v>121331</v>
      </c>
      <c r="D48" s="4"/>
      <c r="E48" s="4">
        <v>32373.375</v>
      </c>
      <c r="F48" s="4">
        <v>36276.254999999997</v>
      </c>
      <c r="G48" s="4">
        <f t="shared" si="5"/>
        <v>32373.375</v>
      </c>
      <c r="H48" s="4">
        <f t="shared" si="6"/>
        <v>3902.8799999999974</v>
      </c>
      <c r="I48" s="4">
        <f t="shared" si="7"/>
        <v>4856.0062499999995</v>
      </c>
      <c r="J48" s="4">
        <f t="shared" si="8"/>
        <v>-3902.8799999999974</v>
      </c>
      <c r="K48" s="4">
        <f t="shared" si="9"/>
        <v>0</v>
      </c>
      <c r="L48" s="4">
        <f t="shared" si="10"/>
        <v>0</v>
      </c>
      <c r="M48" s="4">
        <f t="shared" si="0"/>
        <v>6066.55</v>
      </c>
      <c r="N48" s="4"/>
      <c r="O48" s="4"/>
      <c r="P48" s="4"/>
      <c r="Q48" s="4"/>
      <c r="R48" s="4"/>
    </row>
    <row r="49" spans="2:18">
      <c r="B49" s="2">
        <v>42657</v>
      </c>
      <c r="C49" s="3">
        <f t="shared" si="4"/>
        <v>121331</v>
      </c>
      <c r="D49" s="4"/>
      <c r="E49" s="4">
        <v>505.67200000000003</v>
      </c>
      <c r="F49" s="4">
        <v>555.67700000000002</v>
      </c>
      <c r="G49" s="4">
        <f t="shared" si="5"/>
        <v>505.67200000000003</v>
      </c>
      <c r="H49" s="4">
        <f t="shared" si="6"/>
        <v>50.004999999999995</v>
      </c>
      <c r="I49" s="4">
        <f t="shared" si="7"/>
        <v>75.850800000000007</v>
      </c>
      <c r="J49" s="4">
        <f t="shared" si="8"/>
        <v>-50.004999999999995</v>
      </c>
      <c r="K49" s="4">
        <f t="shared" si="9"/>
        <v>0</v>
      </c>
      <c r="L49" s="4">
        <f t="shared" si="10"/>
        <v>0</v>
      </c>
      <c r="M49" s="4">
        <f t="shared" si="0"/>
        <v>6066.55</v>
      </c>
      <c r="N49" s="4"/>
      <c r="O49" s="4"/>
      <c r="P49" s="4"/>
      <c r="Q49" s="4"/>
      <c r="R49" s="4"/>
    </row>
    <row r="50" spans="2:18">
      <c r="B50" s="2">
        <v>42658</v>
      </c>
      <c r="C50" s="3">
        <f t="shared" si="4"/>
        <v>121331</v>
      </c>
      <c r="D50" s="4"/>
      <c r="E50" s="4">
        <v>73850.921000000002</v>
      </c>
      <c r="F50" s="4">
        <v>61454.332000000002</v>
      </c>
      <c r="G50" s="4">
        <f t="shared" si="5"/>
        <v>61454.332000000002</v>
      </c>
      <c r="H50" s="4">
        <f t="shared" si="6"/>
        <v>0</v>
      </c>
      <c r="I50" s="4">
        <f t="shared" si="7"/>
        <v>11077.638150000001</v>
      </c>
      <c r="J50" s="4">
        <f t="shared" si="8"/>
        <v>12396.589</v>
      </c>
      <c r="K50" s="4">
        <f t="shared" si="9"/>
        <v>-1318.9508499999993</v>
      </c>
      <c r="L50" s="4">
        <f t="shared" si="10"/>
        <v>1318.9508499999993</v>
      </c>
      <c r="M50" s="4">
        <f t="shared" si="0"/>
        <v>6066.55</v>
      </c>
      <c r="N50" s="4"/>
      <c r="O50" s="4"/>
      <c r="P50" s="4"/>
      <c r="Q50" s="4"/>
      <c r="R50" s="4"/>
    </row>
    <row r="51" spans="2:18">
      <c r="B51" s="2">
        <v>42658</v>
      </c>
      <c r="C51" s="3">
        <f t="shared" si="4"/>
        <v>121331</v>
      </c>
      <c r="D51" s="4"/>
      <c r="E51" s="4">
        <v>32373.375</v>
      </c>
      <c r="F51" s="4">
        <v>34500.445</v>
      </c>
      <c r="G51" s="4">
        <f t="shared" si="5"/>
        <v>32373.375</v>
      </c>
      <c r="H51" s="4">
        <f t="shared" si="6"/>
        <v>2127.0699999999997</v>
      </c>
      <c r="I51" s="4">
        <f t="shared" si="7"/>
        <v>4856.0062499999995</v>
      </c>
      <c r="J51" s="4">
        <f t="shared" si="8"/>
        <v>-2127.0699999999997</v>
      </c>
      <c r="K51" s="4">
        <f t="shared" si="9"/>
        <v>0</v>
      </c>
      <c r="L51" s="4">
        <f t="shared" si="10"/>
        <v>0</v>
      </c>
      <c r="M51" s="4">
        <f t="shared" si="0"/>
        <v>6066.55</v>
      </c>
      <c r="N51" s="4"/>
      <c r="O51" s="4"/>
      <c r="P51" s="4"/>
      <c r="Q51" s="4"/>
      <c r="R51" s="4"/>
    </row>
    <row r="52" spans="2:18">
      <c r="B52" s="2">
        <v>42658</v>
      </c>
      <c r="C52" s="3">
        <f t="shared" si="4"/>
        <v>121331</v>
      </c>
      <c r="D52" s="4"/>
      <c r="E52" s="4">
        <v>505.67200000000003</v>
      </c>
      <c r="F52" s="4">
        <v>558.23400000000004</v>
      </c>
      <c r="G52" s="4">
        <f t="shared" si="5"/>
        <v>505.67200000000003</v>
      </c>
      <c r="H52" s="4">
        <f t="shared" si="6"/>
        <v>52.562000000000012</v>
      </c>
      <c r="I52" s="4">
        <f t="shared" si="7"/>
        <v>75.850800000000007</v>
      </c>
      <c r="J52" s="4">
        <f t="shared" si="8"/>
        <v>-52.562000000000012</v>
      </c>
      <c r="K52" s="4">
        <f t="shared" si="9"/>
        <v>0</v>
      </c>
      <c r="L52" s="4">
        <f t="shared" si="10"/>
        <v>0</v>
      </c>
      <c r="M52" s="4">
        <f t="shared" si="0"/>
        <v>6066.55</v>
      </c>
      <c r="N52" s="4"/>
      <c r="O52" s="4"/>
      <c r="P52" s="4"/>
      <c r="Q52" s="4"/>
      <c r="R52" s="4"/>
    </row>
    <row r="53" spans="2:18">
      <c r="B53" s="2">
        <v>42659</v>
      </c>
      <c r="C53" s="3">
        <f t="shared" si="4"/>
        <v>121331</v>
      </c>
      <c r="D53" s="4"/>
      <c r="E53" s="4">
        <v>73850.921000000002</v>
      </c>
      <c r="F53" s="4">
        <v>57459.616999999998</v>
      </c>
      <c r="G53" s="4">
        <f t="shared" si="5"/>
        <v>57459.616999999998</v>
      </c>
      <c r="H53" s="4">
        <f t="shared" si="6"/>
        <v>0</v>
      </c>
      <c r="I53" s="4">
        <f t="shared" si="7"/>
        <v>11077.638150000001</v>
      </c>
      <c r="J53" s="4">
        <f t="shared" si="8"/>
        <v>16391.304000000004</v>
      </c>
      <c r="K53" s="4">
        <f t="shared" si="9"/>
        <v>-5313.665850000003</v>
      </c>
      <c r="L53" s="4">
        <f t="shared" si="10"/>
        <v>5313.665850000003</v>
      </c>
      <c r="M53" s="4">
        <f t="shared" si="0"/>
        <v>6066.55</v>
      </c>
      <c r="N53" s="4"/>
      <c r="O53" s="4"/>
      <c r="P53" s="4"/>
      <c r="Q53" s="4"/>
      <c r="R53" s="4"/>
    </row>
    <row r="54" spans="2:18">
      <c r="B54" s="2">
        <v>42659</v>
      </c>
      <c r="C54" s="3">
        <f t="shared" si="4"/>
        <v>121331</v>
      </c>
      <c r="D54" s="4"/>
      <c r="E54" s="4">
        <v>32373.375</v>
      </c>
      <c r="F54" s="4">
        <v>32895.654000000002</v>
      </c>
      <c r="G54" s="4">
        <f t="shared" si="5"/>
        <v>32373.375</v>
      </c>
      <c r="H54" s="4">
        <f t="shared" si="6"/>
        <v>522.27900000000227</v>
      </c>
      <c r="I54" s="4">
        <f t="shared" si="7"/>
        <v>4856.0062499999995</v>
      </c>
      <c r="J54" s="4">
        <f t="shared" si="8"/>
        <v>-522.27900000000227</v>
      </c>
      <c r="K54" s="4">
        <f t="shared" si="9"/>
        <v>0</v>
      </c>
      <c r="L54" s="4">
        <f t="shared" si="10"/>
        <v>0</v>
      </c>
      <c r="M54" s="4">
        <f t="shared" si="0"/>
        <v>6066.55</v>
      </c>
      <c r="N54" s="4"/>
      <c r="O54" s="4"/>
      <c r="P54" s="4"/>
      <c r="Q54" s="4"/>
      <c r="R54" s="4"/>
    </row>
    <row r="55" spans="2:18">
      <c r="B55" s="2">
        <v>42659</v>
      </c>
      <c r="C55" s="3">
        <f t="shared" si="4"/>
        <v>121331</v>
      </c>
      <c r="D55" s="4"/>
      <c r="E55" s="4">
        <v>505.67200000000003</v>
      </c>
      <c r="F55" s="4">
        <v>566.46699999999998</v>
      </c>
      <c r="G55" s="4">
        <f t="shared" si="5"/>
        <v>505.67200000000003</v>
      </c>
      <c r="H55" s="4">
        <f t="shared" si="6"/>
        <v>60.794999999999959</v>
      </c>
      <c r="I55" s="4">
        <f t="shared" si="7"/>
        <v>75.850800000000007</v>
      </c>
      <c r="J55" s="4">
        <f t="shared" si="8"/>
        <v>-60.794999999999959</v>
      </c>
      <c r="K55" s="4">
        <f t="shared" si="9"/>
        <v>0</v>
      </c>
      <c r="L55" s="4">
        <f t="shared" si="10"/>
        <v>0</v>
      </c>
      <c r="M55" s="4">
        <f t="shared" si="0"/>
        <v>6066.55</v>
      </c>
      <c r="N55" s="4"/>
      <c r="O55" s="4"/>
      <c r="P55" s="4"/>
      <c r="Q55" s="4"/>
      <c r="R55" s="4"/>
    </row>
    <row r="56" spans="2:18">
      <c r="B56" s="2">
        <v>42660</v>
      </c>
      <c r="C56" s="3">
        <f t="shared" si="4"/>
        <v>121331</v>
      </c>
      <c r="D56" s="4"/>
      <c r="E56" s="4">
        <v>73850.921000000002</v>
      </c>
      <c r="F56" s="4">
        <v>64282.447999999997</v>
      </c>
      <c r="G56" s="4">
        <f t="shared" si="5"/>
        <v>64282.447999999997</v>
      </c>
      <c r="H56" s="4">
        <f t="shared" si="6"/>
        <v>0</v>
      </c>
      <c r="I56" s="4">
        <f t="shared" si="7"/>
        <v>11077.638150000001</v>
      </c>
      <c r="J56" s="4">
        <f t="shared" si="8"/>
        <v>9568.4730000000054</v>
      </c>
      <c r="K56" s="4">
        <f t="shared" si="9"/>
        <v>0</v>
      </c>
      <c r="L56" s="4">
        <f t="shared" si="10"/>
        <v>0</v>
      </c>
      <c r="M56" s="4">
        <f t="shared" si="0"/>
        <v>6066.55</v>
      </c>
      <c r="N56" s="4"/>
      <c r="O56" s="4"/>
      <c r="P56" s="4"/>
      <c r="Q56" s="4"/>
      <c r="R56" s="4"/>
    </row>
    <row r="57" spans="2:18">
      <c r="B57" s="2">
        <v>42660</v>
      </c>
      <c r="C57" s="3">
        <f t="shared" si="4"/>
        <v>121331</v>
      </c>
      <c r="D57" s="4"/>
      <c r="E57" s="4">
        <v>32373.375</v>
      </c>
      <c r="F57" s="4">
        <v>35562.285000000003</v>
      </c>
      <c r="G57" s="4">
        <f t="shared" si="5"/>
        <v>32373.375</v>
      </c>
      <c r="H57" s="4">
        <f t="shared" si="6"/>
        <v>3188.9100000000035</v>
      </c>
      <c r="I57" s="4">
        <f t="shared" si="7"/>
        <v>4856.0062499999995</v>
      </c>
      <c r="J57" s="4">
        <f t="shared" si="8"/>
        <v>-3188.9100000000035</v>
      </c>
      <c r="K57" s="4">
        <f t="shared" si="9"/>
        <v>0</v>
      </c>
      <c r="L57" s="4">
        <f t="shared" si="10"/>
        <v>0</v>
      </c>
      <c r="M57" s="4">
        <f t="shared" si="0"/>
        <v>6066.55</v>
      </c>
      <c r="N57" s="4"/>
      <c r="O57" s="4"/>
      <c r="P57" s="4"/>
      <c r="Q57" s="4"/>
      <c r="R57" s="4"/>
    </row>
    <row r="58" spans="2:18">
      <c r="B58" s="2">
        <v>42660</v>
      </c>
      <c r="C58" s="3">
        <f t="shared" si="4"/>
        <v>121331</v>
      </c>
      <c r="D58" s="4"/>
      <c r="E58" s="4">
        <v>505.67200000000003</v>
      </c>
      <c r="F58" s="4">
        <v>569.404</v>
      </c>
      <c r="G58" s="4">
        <f t="shared" si="5"/>
        <v>505.67200000000003</v>
      </c>
      <c r="H58" s="4">
        <f t="shared" si="6"/>
        <v>63.731999999999971</v>
      </c>
      <c r="I58" s="4">
        <f t="shared" si="7"/>
        <v>75.850800000000007</v>
      </c>
      <c r="J58" s="4">
        <f t="shared" si="8"/>
        <v>-63.731999999999971</v>
      </c>
      <c r="K58" s="4">
        <f t="shared" si="9"/>
        <v>0</v>
      </c>
      <c r="L58" s="4">
        <f t="shared" si="10"/>
        <v>0</v>
      </c>
      <c r="M58" s="4">
        <f t="shared" si="0"/>
        <v>6066.55</v>
      </c>
      <c r="N58" s="4"/>
      <c r="O58" s="4"/>
      <c r="P58" s="4"/>
      <c r="Q58" s="4"/>
      <c r="R58" s="4"/>
    </row>
    <row r="59" spans="2:18">
      <c r="B59" s="2">
        <v>42661</v>
      </c>
      <c r="C59" s="3">
        <f t="shared" si="4"/>
        <v>121331</v>
      </c>
      <c r="D59" s="4"/>
      <c r="E59" s="4">
        <v>73810.591</v>
      </c>
      <c r="F59" s="4">
        <v>74394.557000000001</v>
      </c>
      <c r="G59" s="4">
        <f t="shared" si="5"/>
        <v>73810.591</v>
      </c>
      <c r="H59" s="4">
        <f t="shared" si="6"/>
        <v>583.96600000000035</v>
      </c>
      <c r="I59" s="4">
        <f t="shared" si="7"/>
        <v>11071.58865</v>
      </c>
      <c r="J59" s="4">
        <f t="shared" si="8"/>
        <v>-583.96600000000035</v>
      </c>
      <c r="K59" s="4">
        <f t="shared" si="9"/>
        <v>0</v>
      </c>
      <c r="L59" s="4">
        <f t="shared" si="10"/>
        <v>0</v>
      </c>
      <c r="M59" s="4">
        <f t="shared" si="0"/>
        <v>6066.55</v>
      </c>
      <c r="N59" s="4"/>
      <c r="O59" s="4"/>
      <c r="P59" s="4"/>
      <c r="Q59" s="4"/>
      <c r="R59" s="4"/>
    </row>
    <row r="60" spans="2:18">
      <c r="B60" s="2">
        <v>42661</v>
      </c>
      <c r="C60" s="3">
        <f t="shared" si="4"/>
        <v>121331</v>
      </c>
      <c r="D60" s="4"/>
      <c r="E60" s="4">
        <v>31393.053</v>
      </c>
      <c r="F60" s="4">
        <v>35927.245999999999</v>
      </c>
      <c r="G60" s="4">
        <f t="shared" si="5"/>
        <v>31393.053</v>
      </c>
      <c r="H60" s="4">
        <f t="shared" si="6"/>
        <v>4534.1929999999993</v>
      </c>
      <c r="I60" s="4">
        <f t="shared" si="7"/>
        <v>4708.95795</v>
      </c>
      <c r="J60" s="4">
        <f t="shared" si="8"/>
        <v>-4534.1929999999993</v>
      </c>
      <c r="K60" s="4">
        <f t="shared" si="9"/>
        <v>0</v>
      </c>
      <c r="L60" s="4">
        <f t="shared" si="10"/>
        <v>0</v>
      </c>
      <c r="M60" s="4">
        <f t="shared" si="0"/>
        <v>6066.55</v>
      </c>
      <c r="N60" s="4"/>
      <c r="O60" s="4"/>
      <c r="P60" s="4"/>
      <c r="Q60" s="4"/>
      <c r="R60" s="4"/>
    </row>
    <row r="61" spans="2:18">
      <c r="B61" s="2">
        <v>42661</v>
      </c>
      <c r="C61" s="3">
        <f t="shared" si="4"/>
        <v>121331</v>
      </c>
      <c r="D61" s="4"/>
      <c r="E61" s="4">
        <v>505.67200000000003</v>
      </c>
      <c r="F61" s="4">
        <v>560.01499999999999</v>
      </c>
      <c r="G61" s="4">
        <f t="shared" si="5"/>
        <v>505.67200000000003</v>
      </c>
      <c r="H61" s="4">
        <f t="shared" si="6"/>
        <v>54.342999999999961</v>
      </c>
      <c r="I61" s="4">
        <f t="shared" si="7"/>
        <v>75.850800000000007</v>
      </c>
      <c r="J61" s="4">
        <f t="shared" si="8"/>
        <v>-54.342999999999961</v>
      </c>
      <c r="K61" s="4">
        <f t="shared" si="9"/>
        <v>0</v>
      </c>
      <c r="L61" s="4">
        <f t="shared" si="10"/>
        <v>0</v>
      </c>
      <c r="M61" s="4">
        <f t="shared" si="0"/>
        <v>6066.55</v>
      </c>
      <c r="N61" s="4"/>
      <c r="O61" s="4"/>
      <c r="P61" s="4"/>
      <c r="Q61" s="4"/>
      <c r="R61" s="4"/>
    </row>
    <row r="62" spans="2:18">
      <c r="B62" s="2">
        <v>42662</v>
      </c>
      <c r="C62" s="3">
        <f t="shared" si="4"/>
        <v>121331</v>
      </c>
      <c r="D62" s="4"/>
      <c r="E62" s="4">
        <v>73850.921000000002</v>
      </c>
      <c r="F62" s="4">
        <v>71950.191999999995</v>
      </c>
      <c r="G62" s="4">
        <f t="shared" si="5"/>
        <v>71950.191999999995</v>
      </c>
      <c r="H62" s="4">
        <f t="shared" si="6"/>
        <v>0</v>
      </c>
      <c r="I62" s="4">
        <f t="shared" si="7"/>
        <v>11077.638150000001</v>
      </c>
      <c r="J62" s="4">
        <f t="shared" si="8"/>
        <v>1900.7290000000066</v>
      </c>
      <c r="K62" s="4">
        <f t="shared" si="9"/>
        <v>0</v>
      </c>
      <c r="L62" s="4">
        <f t="shared" si="10"/>
        <v>0</v>
      </c>
      <c r="M62" s="4">
        <f t="shared" si="0"/>
        <v>6066.55</v>
      </c>
      <c r="N62" s="4"/>
      <c r="O62" s="4"/>
      <c r="P62" s="4"/>
      <c r="Q62" s="4"/>
      <c r="R62" s="4"/>
    </row>
    <row r="63" spans="2:18">
      <c r="B63" s="2">
        <v>42662</v>
      </c>
      <c r="C63" s="3">
        <f t="shared" si="4"/>
        <v>121331</v>
      </c>
      <c r="D63" s="4"/>
      <c r="E63" s="4">
        <v>32373.375</v>
      </c>
      <c r="F63" s="4">
        <v>34578.404999999999</v>
      </c>
      <c r="G63" s="4">
        <f t="shared" si="5"/>
        <v>32373.375</v>
      </c>
      <c r="H63" s="4">
        <f t="shared" si="6"/>
        <v>2205.0299999999988</v>
      </c>
      <c r="I63" s="4">
        <f t="shared" si="7"/>
        <v>4856.0062499999995</v>
      </c>
      <c r="J63" s="4">
        <f t="shared" si="8"/>
        <v>-2205.0299999999988</v>
      </c>
      <c r="K63" s="4">
        <f t="shared" si="9"/>
        <v>0</v>
      </c>
      <c r="L63" s="4">
        <f t="shared" si="10"/>
        <v>0</v>
      </c>
      <c r="M63" s="4">
        <f t="shared" si="0"/>
        <v>6066.55</v>
      </c>
      <c r="N63" s="4"/>
      <c r="O63" s="4"/>
      <c r="P63" s="4"/>
      <c r="Q63" s="4"/>
      <c r="R63" s="4"/>
    </row>
    <row r="64" spans="2:18">
      <c r="B64" s="2">
        <v>42662</v>
      </c>
      <c r="C64" s="3">
        <f t="shared" si="4"/>
        <v>121331</v>
      </c>
      <c r="D64" s="4"/>
      <c r="E64" s="4">
        <v>505.67200000000003</v>
      </c>
      <c r="F64" s="4">
        <v>561.91899999999998</v>
      </c>
      <c r="G64" s="4">
        <f t="shared" si="5"/>
        <v>505.67200000000003</v>
      </c>
      <c r="H64" s="4">
        <f t="shared" si="6"/>
        <v>56.246999999999957</v>
      </c>
      <c r="I64" s="4">
        <f t="shared" si="7"/>
        <v>75.850800000000007</v>
      </c>
      <c r="J64" s="4">
        <f t="shared" si="8"/>
        <v>-56.246999999999957</v>
      </c>
      <c r="K64" s="4">
        <f t="shared" si="9"/>
        <v>0</v>
      </c>
      <c r="L64" s="4">
        <f t="shared" si="10"/>
        <v>0</v>
      </c>
      <c r="M64" s="4">
        <f t="shared" si="0"/>
        <v>6066.55</v>
      </c>
      <c r="N64" s="4"/>
      <c r="O64" s="4"/>
      <c r="P64" s="4"/>
      <c r="Q64" s="4"/>
      <c r="R64" s="4"/>
    </row>
    <row r="65" spans="2:18">
      <c r="B65" s="2">
        <v>42663</v>
      </c>
      <c r="C65" s="3">
        <f t="shared" si="4"/>
        <v>121331</v>
      </c>
      <c r="D65" s="4"/>
      <c r="E65" s="4">
        <v>73850.921000000002</v>
      </c>
      <c r="F65" s="4">
        <v>72757.975000000006</v>
      </c>
      <c r="G65" s="4">
        <f t="shared" si="5"/>
        <v>72757.975000000006</v>
      </c>
      <c r="H65" s="4">
        <f t="shared" si="6"/>
        <v>0</v>
      </c>
      <c r="I65" s="4">
        <f t="shared" si="7"/>
        <v>11077.638150000001</v>
      </c>
      <c r="J65" s="4">
        <f t="shared" si="8"/>
        <v>1092.9459999999963</v>
      </c>
      <c r="K65" s="4">
        <f t="shared" si="9"/>
        <v>0</v>
      </c>
      <c r="L65" s="4">
        <f t="shared" si="10"/>
        <v>0</v>
      </c>
      <c r="M65" s="4">
        <f t="shared" si="0"/>
        <v>6066.55</v>
      </c>
      <c r="N65" s="4"/>
      <c r="O65" s="4"/>
      <c r="P65" s="4"/>
      <c r="Q65" s="4"/>
      <c r="R65" s="4"/>
    </row>
    <row r="66" spans="2:18">
      <c r="B66" s="2">
        <v>42663</v>
      </c>
      <c r="C66" s="3">
        <f t="shared" si="4"/>
        <v>121331</v>
      </c>
      <c r="D66" s="4"/>
      <c r="E66" s="4">
        <v>32373.375</v>
      </c>
      <c r="F66" s="4">
        <v>34730.885000000002</v>
      </c>
      <c r="G66" s="4">
        <f t="shared" si="5"/>
        <v>32373.375</v>
      </c>
      <c r="H66" s="4">
        <f t="shared" si="6"/>
        <v>2357.510000000002</v>
      </c>
      <c r="I66" s="4">
        <f t="shared" si="7"/>
        <v>4856.0062499999995</v>
      </c>
      <c r="J66" s="4">
        <f t="shared" si="8"/>
        <v>-2357.510000000002</v>
      </c>
      <c r="K66" s="4">
        <f t="shared" si="9"/>
        <v>0</v>
      </c>
      <c r="L66" s="4">
        <f t="shared" si="10"/>
        <v>0</v>
      </c>
      <c r="M66" s="4">
        <f t="shared" si="0"/>
        <v>6066.55</v>
      </c>
      <c r="N66" s="4"/>
      <c r="O66" s="4"/>
      <c r="P66" s="4"/>
      <c r="Q66" s="4"/>
      <c r="R66" s="4"/>
    </row>
    <row r="67" spans="2:18">
      <c r="B67" s="2">
        <v>42663</v>
      </c>
      <c r="C67" s="3">
        <f t="shared" si="4"/>
        <v>121331</v>
      </c>
      <c r="D67" s="4"/>
      <c r="E67" s="4">
        <v>505.67200000000003</v>
      </c>
      <c r="F67" s="4">
        <v>571.90099999999995</v>
      </c>
      <c r="G67" s="4">
        <f t="shared" si="5"/>
        <v>505.67200000000003</v>
      </c>
      <c r="H67" s="4">
        <f t="shared" si="6"/>
        <v>66.228999999999928</v>
      </c>
      <c r="I67" s="4">
        <f t="shared" si="7"/>
        <v>75.850800000000007</v>
      </c>
      <c r="J67" s="4">
        <f t="shared" si="8"/>
        <v>-66.228999999999928</v>
      </c>
      <c r="K67" s="4">
        <f t="shared" si="9"/>
        <v>0</v>
      </c>
      <c r="L67" s="4">
        <f t="shared" si="10"/>
        <v>0</v>
      </c>
      <c r="M67" s="4">
        <f t="shared" si="0"/>
        <v>6066.55</v>
      </c>
      <c r="N67" s="4"/>
      <c r="O67" s="4"/>
      <c r="P67" s="4"/>
      <c r="Q67" s="4"/>
      <c r="R67" s="4"/>
    </row>
    <row r="68" spans="2:18">
      <c r="B68" s="2">
        <v>42664</v>
      </c>
      <c r="C68" s="3">
        <f t="shared" si="4"/>
        <v>121331</v>
      </c>
      <c r="D68" s="4"/>
      <c r="E68" s="4">
        <v>73849.887000000002</v>
      </c>
      <c r="F68" s="4">
        <v>72378.554999999993</v>
      </c>
      <c r="G68" s="4">
        <f t="shared" si="5"/>
        <v>72378.554999999993</v>
      </c>
      <c r="H68" s="4">
        <f t="shared" si="6"/>
        <v>0</v>
      </c>
      <c r="I68" s="4">
        <f t="shared" si="7"/>
        <v>11077.483050000001</v>
      </c>
      <c r="J68" s="4">
        <f t="shared" si="8"/>
        <v>1471.3320000000094</v>
      </c>
      <c r="K68" s="4">
        <f t="shared" si="9"/>
        <v>0</v>
      </c>
      <c r="L68" s="4">
        <f t="shared" si="10"/>
        <v>0</v>
      </c>
      <c r="M68" s="4">
        <f t="shared" si="0"/>
        <v>6066.55</v>
      </c>
      <c r="N68" s="4"/>
      <c r="O68" s="4"/>
      <c r="P68" s="4"/>
      <c r="Q68" s="4"/>
      <c r="R68" s="4"/>
    </row>
    <row r="69" spans="2:18">
      <c r="B69" s="2">
        <v>42664</v>
      </c>
      <c r="C69" s="3">
        <f t="shared" si="4"/>
        <v>121331</v>
      </c>
      <c r="D69" s="4"/>
      <c r="E69" s="4">
        <v>32373.375</v>
      </c>
      <c r="F69" s="4">
        <v>34522.394</v>
      </c>
      <c r="G69" s="4">
        <f t="shared" si="5"/>
        <v>32373.375</v>
      </c>
      <c r="H69" s="4">
        <f t="shared" si="6"/>
        <v>2149.0190000000002</v>
      </c>
      <c r="I69" s="4">
        <f t="shared" si="7"/>
        <v>4856.0062499999995</v>
      </c>
      <c r="J69" s="4">
        <f t="shared" si="8"/>
        <v>-2149.0190000000002</v>
      </c>
      <c r="K69" s="4">
        <f t="shared" si="9"/>
        <v>0</v>
      </c>
      <c r="L69" s="4">
        <f t="shared" si="10"/>
        <v>0</v>
      </c>
      <c r="M69" s="4">
        <f t="shared" si="0"/>
        <v>6066.55</v>
      </c>
      <c r="N69" s="4"/>
      <c r="O69" s="4"/>
      <c r="P69" s="4"/>
      <c r="Q69" s="4"/>
      <c r="R69" s="4"/>
    </row>
    <row r="70" spans="2:18">
      <c r="B70" s="2">
        <v>42664</v>
      </c>
      <c r="C70" s="3">
        <f t="shared" si="4"/>
        <v>121331</v>
      </c>
      <c r="D70" s="4"/>
      <c r="E70" s="4">
        <v>505.67200000000003</v>
      </c>
      <c r="F70" s="4">
        <v>568.30899999999997</v>
      </c>
      <c r="G70" s="4">
        <f t="shared" si="5"/>
        <v>505.67200000000003</v>
      </c>
      <c r="H70" s="4">
        <f t="shared" si="6"/>
        <v>62.636999999999944</v>
      </c>
      <c r="I70" s="4">
        <f t="shared" si="7"/>
        <v>75.850800000000007</v>
      </c>
      <c r="J70" s="4">
        <f t="shared" si="8"/>
        <v>-62.636999999999944</v>
      </c>
      <c r="K70" s="4">
        <f t="shared" si="9"/>
        <v>0</v>
      </c>
      <c r="L70" s="4">
        <f t="shared" si="10"/>
        <v>0</v>
      </c>
      <c r="M70" s="4">
        <f t="shared" si="0"/>
        <v>6066.55</v>
      </c>
      <c r="N70" s="4"/>
      <c r="O70" s="4"/>
      <c r="P70" s="4"/>
      <c r="Q70" s="4"/>
      <c r="R70" s="4"/>
    </row>
    <row r="71" spans="2:18">
      <c r="B71" s="2">
        <v>42665</v>
      </c>
      <c r="C71" s="3">
        <f t="shared" si="4"/>
        <v>121331</v>
      </c>
      <c r="D71" s="4"/>
      <c r="E71" s="4">
        <v>68792.129000000001</v>
      </c>
      <c r="F71" s="4">
        <v>63877.339</v>
      </c>
      <c r="G71" s="4">
        <f t="shared" si="5"/>
        <v>63877.339</v>
      </c>
      <c r="H71" s="4">
        <f t="shared" si="6"/>
        <v>0</v>
      </c>
      <c r="I71" s="4">
        <f t="shared" si="7"/>
        <v>10318.81935</v>
      </c>
      <c r="J71" s="4">
        <f t="shared" si="8"/>
        <v>4914.7900000000009</v>
      </c>
      <c r="K71" s="4">
        <f t="shared" si="9"/>
        <v>0</v>
      </c>
      <c r="L71" s="4">
        <f t="shared" si="10"/>
        <v>0</v>
      </c>
      <c r="M71" s="4">
        <f t="shared" si="0"/>
        <v>6066.55</v>
      </c>
      <c r="N71" s="4"/>
      <c r="O71" s="4"/>
      <c r="P71" s="4"/>
      <c r="Q71" s="4"/>
      <c r="R71" s="4"/>
    </row>
    <row r="72" spans="2:18">
      <c r="B72" s="2">
        <v>42665</v>
      </c>
      <c r="C72" s="3">
        <f t="shared" si="4"/>
        <v>121331</v>
      </c>
      <c r="D72" s="4"/>
      <c r="E72" s="4">
        <v>28325.927</v>
      </c>
      <c r="F72" s="4">
        <v>34429.370000000003</v>
      </c>
      <c r="G72" s="4">
        <f t="shared" si="5"/>
        <v>28325.927</v>
      </c>
      <c r="H72" s="4">
        <f t="shared" si="6"/>
        <v>6103.4430000000029</v>
      </c>
      <c r="I72" s="4">
        <f t="shared" si="7"/>
        <v>4248.8890499999998</v>
      </c>
      <c r="J72" s="4">
        <f t="shared" si="8"/>
        <v>-6103.4430000000029</v>
      </c>
      <c r="K72" s="4">
        <f t="shared" si="9"/>
        <v>-1854.5539500000032</v>
      </c>
      <c r="L72" s="4">
        <f t="shared" si="10"/>
        <v>1854.5539500000032</v>
      </c>
      <c r="M72" s="4">
        <f t="shared" ref="M72:M100" si="13">+$C$3*$M$4</f>
        <v>6066.55</v>
      </c>
      <c r="N72" s="4"/>
      <c r="O72" s="4"/>
      <c r="P72" s="4"/>
      <c r="Q72" s="4"/>
      <c r="R72" s="4"/>
    </row>
    <row r="73" spans="2:18">
      <c r="B73" s="2">
        <v>42665</v>
      </c>
      <c r="C73" s="3">
        <f t="shared" ref="C73:C100" si="14">$C$3</f>
        <v>121331</v>
      </c>
      <c r="E73" s="4">
        <v>505.67200000000003</v>
      </c>
      <c r="F73" s="4">
        <v>572.60599999999999</v>
      </c>
      <c r="G73" s="4">
        <f t="shared" ref="G73:G100" si="15">IF(F73&gt;E73,E73,F73)</f>
        <v>505.67200000000003</v>
      </c>
      <c r="H73" s="4">
        <f t="shared" ref="H73:H100" si="16">IF(F73&gt;E73,F73-E73,0)</f>
        <v>66.933999999999969</v>
      </c>
      <c r="I73" s="4">
        <f t="shared" ref="I73:I100" si="17">+E73*$I$4</f>
        <v>75.850800000000007</v>
      </c>
      <c r="J73" s="4">
        <f t="shared" ref="J73:J100" si="18">+E73-F73</f>
        <v>-66.933999999999969</v>
      </c>
      <c r="K73" s="4">
        <f t="shared" ref="K73:K100" si="19">IF(ABS(J73)&lt;I73,0,I73-ABS(J73))</f>
        <v>0</v>
      </c>
      <c r="L73" s="4">
        <f t="shared" ref="L73:L100" si="20">ABS(K73)</f>
        <v>0</v>
      </c>
      <c r="M73" s="4">
        <f t="shared" si="13"/>
        <v>6066.55</v>
      </c>
    </row>
    <row r="74" spans="2:18">
      <c r="B74" s="2">
        <v>42666</v>
      </c>
      <c r="C74" s="3">
        <f t="shared" si="14"/>
        <v>121331</v>
      </c>
      <c r="E74" s="4">
        <v>68792.129000000001</v>
      </c>
      <c r="F74" s="4">
        <v>63808.652999999998</v>
      </c>
      <c r="G74" s="4">
        <f t="shared" si="15"/>
        <v>63808.652999999998</v>
      </c>
      <c r="H74" s="4">
        <f t="shared" si="16"/>
        <v>0</v>
      </c>
      <c r="I74" s="4">
        <f t="shared" si="17"/>
        <v>10318.81935</v>
      </c>
      <c r="J74" s="4">
        <f t="shared" si="18"/>
        <v>4983.4760000000024</v>
      </c>
      <c r="K74" s="4">
        <f t="shared" si="19"/>
        <v>0</v>
      </c>
      <c r="L74" s="4">
        <f t="shared" si="20"/>
        <v>0</v>
      </c>
      <c r="M74" s="4">
        <f t="shared" si="13"/>
        <v>6066.55</v>
      </c>
    </row>
    <row r="75" spans="2:18">
      <c r="B75" s="2">
        <v>42666</v>
      </c>
      <c r="C75" s="3">
        <f t="shared" si="14"/>
        <v>121331</v>
      </c>
      <c r="E75" s="4">
        <v>28325.927</v>
      </c>
      <c r="F75" s="4">
        <v>34494.15</v>
      </c>
      <c r="G75" s="4">
        <f t="shared" si="15"/>
        <v>28325.927</v>
      </c>
      <c r="H75" s="4">
        <f t="shared" si="16"/>
        <v>6168.2230000000018</v>
      </c>
      <c r="I75" s="4">
        <f t="shared" si="17"/>
        <v>4248.8890499999998</v>
      </c>
      <c r="J75" s="4">
        <f t="shared" si="18"/>
        <v>-6168.2230000000018</v>
      </c>
      <c r="K75" s="4">
        <f t="shared" si="19"/>
        <v>-1919.333950000002</v>
      </c>
      <c r="L75" s="4">
        <f t="shared" si="20"/>
        <v>1919.333950000002</v>
      </c>
      <c r="M75" s="4">
        <f t="shared" si="13"/>
        <v>6066.55</v>
      </c>
    </row>
    <row r="76" spans="2:18">
      <c r="B76" s="2">
        <v>42666</v>
      </c>
      <c r="C76" s="3">
        <f t="shared" si="14"/>
        <v>121331</v>
      </c>
      <c r="E76" s="4">
        <v>505.67200000000003</v>
      </c>
      <c r="F76" s="4">
        <v>615.85799999999995</v>
      </c>
      <c r="G76" s="4">
        <f t="shared" si="15"/>
        <v>505.67200000000003</v>
      </c>
      <c r="H76" s="4">
        <f t="shared" si="16"/>
        <v>110.18599999999992</v>
      </c>
      <c r="I76" s="4">
        <f t="shared" si="17"/>
        <v>75.850800000000007</v>
      </c>
      <c r="J76" s="4">
        <f t="shared" si="18"/>
        <v>-110.18599999999992</v>
      </c>
      <c r="K76" s="4">
        <f t="shared" si="19"/>
        <v>-34.335199999999915</v>
      </c>
      <c r="L76" s="4">
        <f t="shared" si="20"/>
        <v>34.335199999999915</v>
      </c>
      <c r="M76" s="4">
        <f t="shared" si="13"/>
        <v>6066.55</v>
      </c>
    </row>
    <row r="77" spans="2:18">
      <c r="B77" s="2">
        <v>42667</v>
      </c>
      <c r="C77" s="3">
        <f t="shared" si="14"/>
        <v>121331</v>
      </c>
      <c r="E77" s="4">
        <v>68792.129000000001</v>
      </c>
      <c r="F77" s="4">
        <v>72449.176000000007</v>
      </c>
      <c r="G77" s="4">
        <f t="shared" si="15"/>
        <v>68792.129000000001</v>
      </c>
      <c r="H77" s="4">
        <f t="shared" si="16"/>
        <v>3657.0470000000059</v>
      </c>
      <c r="I77" s="4">
        <f t="shared" si="17"/>
        <v>10318.81935</v>
      </c>
      <c r="J77" s="4">
        <f t="shared" si="18"/>
        <v>-3657.0470000000059</v>
      </c>
      <c r="K77" s="4">
        <f t="shared" si="19"/>
        <v>0</v>
      </c>
      <c r="L77" s="4">
        <f t="shared" si="20"/>
        <v>0</v>
      </c>
      <c r="M77" s="4">
        <f t="shared" si="13"/>
        <v>6066.55</v>
      </c>
    </row>
    <row r="78" spans="2:18">
      <c r="B78" s="2">
        <v>42667</v>
      </c>
      <c r="C78" s="3">
        <f t="shared" si="14"/>
        <v>121331</v>
      </c>
      <c r="E78" s="4">
        <v>28325.927</v>
      </c>
      <c r="F78" s="4">
        <v>34625.788999999997</v>
      </c>
      <c r="G78" s="4">
        <f t="shared" si="15"/>
        <v>28325.927</v>
      </c>
      <c r="H78" s="4">
        <f t="shared" si="16"/>
        <v>6299.8619999999974</v>
      </c>
      <c r="I78" s="4">
        <f t="shared" si="17"/>
        <v>4248.8890499999998</v>
      </c>
      <c r="J78" s="4">
        <f t="shared" si="18"/>
        <v>-6299.8619999999974</v>
      </c>
      <c r="K78" s="4">
        <f t="shared" si="19"/>
        <v>-2050.9729499999976</v>
      </c>
      <c r="L78" s="4">
        <f t="shared" si="20"/>
        <v>2050.9729499999976</v>
      </c>
      <c r="M78" s="4">
        <f t="shared" si="13"/>
        <v>6066.55</v>
      </c>
    </row>
    <row r="79" spans="2:18">
      <c r="B79" s="2">
        <v>42667</v>
      </c>
      <c r="C79" s="3">
        <f t="shared" si="14"/>
        <v>121331</v>
      </c>
      <c r="E79" s="4">
        <v>505.67200000000003</v>
      </c>
      <c r="F79" s="4">
        <v>613.57399999999996</v>
      </c>
      <c r="G79" s="4">
        <f t="shared" si="15"/>
        <v>505.67200000000003</v>
      </c>
      <c r="H79" s="4">
        <f t="shared" si="16"/>
        <v>107.90199999999993</v>
      </c>
      <c r="I79" s="4">
        <f t="shared" si="17"/>
        <v>75.850800000000007</v>
      </c>
      <c r="J79" s="4">
        <f t="shared" si="18"/>
        <v>-107.90199999999993</v>
      </c>
      <c r="K79" s="4">
        <f t="shared" si="19"/>
        <v>-32.051199999999923</v>
      </c>
      <c r="L79" s="4">
        <f t="shared" si="20"/>
        <v>32.051199999999923</v>
      </c>
      <c r="M79" s="4">
        <f t="shared" si="13"/>
        <v>6066.55</v>
      </c>
    </row>
    <row r="80" spans="2:18">
      <c r="B80" s="2">
        <v>42668</v>
      </c>
      <c r="C80" s="3">
        <f t="shared" si="14"/>
        <v>121331</v>
      </c>
      <c r="E80" s="4">
        <v>73841.614000000001</v>
      </c>
      <c r="F80" s="4">
        <v>72508.005000000005</v>
      </c>
      <c r="G80" s="4">
        <f t="shared" si="15"/>
        <v>72508.005000000005</v>
      </c>
      <c r="H80" s="4">
        <f t="shared" si="16"/>
        <v>0</v>
      </c>
      <c r="I80" s="4">
        <f t="shared" si="17"/>
        <v>11076.242099999999</v>
      </c>
      <c r="J80" s="4">
        <f t="shared" si="18"/>
        <v>1333.6089999999967</v>
      </c>
      <c r="K80" s="4">
        <f t="shared" si="19"/>
        <v>0</v>
      </c>
      <c r="L80" s="4">
        <f t="shared" si="20"/>
        <v>0</v>
      </c>
      <c r="M80" s="4">
        <f t="shared" si="13"/>
        <v>6066.55</v>
      </c>
    </row>
    <row r="81" spans="2:13">
      <c r="B81" s="2">
        <v>42668</v>
      </c>
      <c r="C81" s="3">
        <f t="shared" si="14"/>
        <v>121331</v>
      </c>
      <c r="E81" s="4">
        <v>32373.375</v>
      </c>
      <c r="F81" s="4">
        <v>34648.495999999999</v>
      </c>
      <c r="G81" s="4">
        <f t="shared" si="15"/>
        <v>32373.375</v>
      </c>
      <c r="H81" s="4">
        <f t="shared" si="16"/>
        <v>2275.1209999999992</v>
      </c>
      <c r="I81" s="4">
        <f t="shared" si="17"/>
        <v>4856.0062499999995</v>
      </c>
      <c r="J81" s="4">
        <f t="shared" si="18"/>
        <v>-2275.1209999999992</v>
      </c>
      <c r="K81" s="4">
        <f t="shared" si="19"/>
        <v>0</v>
      </c>
      <c r="L81" s="4">
        <f t="shared" si="20"/>
        <v>0</v>
      </c>
      <c r="M81" s="4">
        <f t="shared" si="13"/>
        <v>6066.55</v>
      </c>
    </row>
    <row r="82" spans="2:13">
      <c r="B82" s="2">
        <v>42668</v>
      </c>
      <c r="C82" s="3">
        <f t="shared" si="14"/>
        <v>121331</v>
      </c>
      <c r="E82" s="4">
        <v>505.67200000000003</v>
      </c>
      <c r="F82" s="4">
        <v>588.72799999999995</v>
      </c>
      <c r="G82" s="4">
        <f t="shared" si="15"/>
        <v>505.67200000000003</v>
      </c>
      <c r="H82" s="4">
        <f t="shared" si="16"/>
        <v>83.055999999999926</v>
      </c>
      <c r="I82" s="4">
        <f t="shared" si="17"/>
        <v>75.850800000000007</v>
      </c>
      <c r="J82" s="4">
        <f t="shared" si="18"/>
        <v>-83.055999999999926</v>
      </c>
      <c r="K82" s="4">
        <f t="shared" si="19"/>
        <v>-7.2051999999999197</v>
      </c>
      <c r="L82" s="4">
        <f t="shared" si="20"/>
        <v>7.2051999999999197</v>
      </c>
      <c r="M82" s="4">
        <f t="shared" si="13"/>
        <v>6066.55</v>
      </c>
    </row>
    <row r="83" spans="2:13">
      <c r="B83" s="2">
        <v>42669</v>
      </c>
      <c r="C83" s="3">
        <f t="shared" si="14"/>
        <v>121331</v>
      </c>
      <c r="E83" s="4">
        <v>73843.683000000005</v>
      </c>
      <c r="F83" s="4">
        <v>72332.141000000003</v>
      </c>
      <c r="G83" s="4">
        <f t="shared" si="15"/>
        <v>72332.141000000003</v>
      </c>
      <c r="H83" s="4">
        <f t="shared" si="16"/>
        <v>0</v>
      </c>
      <c r="I83" s="4">
        <f t="shared" si="17"/>
        <v>11076.552450000001</v>
      </c>
      <c r="J83" s="4">
        <f t="shared" si="18"/>
        <v>1511.5420000000013</v>
      </c>
      <c r="K83" s="4">
        <f t="shared" si="19"/>
        <v>0</v>
      </c>
      <c r="L83" s="4">
        <f t="shared" si="20"/>
        <v>0</v>
      </c>
      <c r="M83" s="4">
        <f t="shared" si="13"/>
        <v>6066.55</v>
      </c>
    </row>
    <row r="84" spans="2:13">
      <c r="B84" s="2">
        <v>42669</v>
      </c>
      <c r="C84" s="3">
        <f t="shared" si="14"/>
        <v>121331</v>
      </c>
      <c r="E84" s="4">
        <v>505.67200000000003</v>
      </c>
      <c r="F84" s="4">
        <v>571.64400000000001</v>
      </c>
      <c r="G84" s="4">
        <f t="shared" si="15"/>
        <v>505.67200000000003</v>
      </c>
      <c r="H84" s="4">
        <f t="shared" si="16"/>
        <v>65.97199999999998</v>
      </c>
      <c r="I84" s="4">
        <f t="shared" si="17"/>
        <v>75.850800000000007</v>
      </c>
      <c r="J84" s="4">
        <f t="shared" si="18"/>
        <v>-65.97199999999998</v>
      </c>
      <c r="K84" s="4">
        <f t="shared" si="19"/>
        <v>0</v>
      </c>
      <c r="L84" s="4">
        <f t="shared" si="20"/>
        <v>0</v>
      </c>
      <c r="M84" s="4">
        <f t="shared" si="13"/>
        <v>6066.55</v>
      </c>
    </row>
    <row r="85" spans="2:13">
      <c r="B85" s="2">
        <v>42669</v>
      </c>
      <c r="C85" s="3">
        <f t="shared" si="14"/>
        <v>121331</v>
      </c>
      <c r="E85" s="4">
        <v>32373.375</v>
      </c>
      <c r="F85" s="4">
        <v>34327.067999999999</v>
      </c>
      <c r="G85" s="4">
        <f t="shared" si="15"/>
        <v>32373.375</v>
      </c>
      <c r="H85" s="4">
        <f t="shared" si="16"/>
        <v>1953.6929999999993</v>
      </c>
      <c r="I85" s="4">
        <f t="shared" si="17"/>
        <v>4856.0062499999995</v>
      </c>
      <c r="J85" s="4">
        <f t="shared" si="18"/>
        <v>-1953.6929999999993</v>
      </c>
      <c r="K85" s="4">
        <f t="shared" si="19"/>
        <v>0</v>
      </c>
      <c r="L85" s="4">
        <f t="shared" si="20"/>
        <v>0</v>
      </c>
      <c r="M85" s="4">
        <f t="shared" si="13"/>
        <v>6066.55</v>
      </c>
    </row>
    <row r="86" spans="2:13">
      <c r="B86" s="2">
        <v>42670</v>
      </c>
      <c r="C86" s="3">
        <f t="shared" si="14"/>
        <v>121331</v>
      </c>
      <c r="E86" s="4">
        <v>73850.921000000002</v>
      </c>
      <c r="F86" s="4">
        <v>72190.221999999994</v>
      </c>
      <c r="G86" s="4">
        <f t="shared" si="15"/>
        <v>72190.221999999994</v>
      </c>
      <c r="H86" s="4">
        <f t="shared" si="16"/>
        <v>0</v>
      </c>
      <c r="I86" s="4">
        <f t="shared" si="17"/>
        <v>11077.638150000001</v>
      </c>
      <c r="J86" s="4">
        <f t="shared" si="18"/>
        <v>1660.6990000000078</v>
      </c>
      <c r="K86" s="4">
        <f t="shared" si="19"/>
        <v>0</v>
      </c>
      <c r="L86" s="4">
        <f t="shared" si="20"/>
        <v>0</v>
      </c>
      <c r="M86" s="4">
        <f t="shared" si="13"/>
        <v>6066.55</v>
      </c>
    </row>
    <row r="87" spans="2:13">
      <c r="B87" s="2">
        <v>42670</v>
      </c>
      <c r="C87" s="3">
        <f t="shared" si="14"/>
        <v>121331</v>
      </c>
      <c r="E87" s="4">
        <v>32373.375</v>
      </c>
      <c r="F87" s="4">
        <v>34500.775999999998</v>
      </c>
      <c r="G87" s="4">
        <f t="shared" si="15"/>
        <v>32373.375</v>
      </c>
      <c r="H87" s="4">
        <f t="shared" si="16"/>
        <v>2127.400999999998</v>
      </c>
      <c r="I87" s="4">
        <f t="shared" si="17"/>
        <v>4856.0062499999995</v>
      </c>
      <c r="J87" s="4">
        <f t="shared" si="18"/>
        <v>-2127.400999999998</v>
      </c>
      <c r="K87" s="4">
        <f t="shared" si="19"/>
        <v>0</v>
      </c>
      <c r="L87" s="4">
        <f t="shared" si="20"/>
        <v>0</v>
      </c>
      <c r="M87" s="4">
        <f t="shared" si="13"/>
        <v>6066.55</v>
      </c>
    </row>
    <row r="88" spans="2:13">
      <c r="B88" s="2">
        <v>42670</v>
      </c>
      <c r="C88" s="3">
        <f t="shared" si="14"/>
        <v>121331</v>
      </c>
      <c r="E88" s="4">
        <v>505.67200000000003</v>
      </c>
      <c r="F88" s="4">
        <v>571.33100000000002</v>
      </c>
      <c r="G88" s="4">
        <f t="shared" si="15"/>
        <v>505.67200000000003</v>
      </c>
      <c r="H88" s="4">
        <f t="shared" si="16"/>
        <v>65.658999999999992</v>
      </c>
      <c r="I88" s="4">
        <f t="shared" si="17"/>
        <v>75.850800000000007</v>
      </c>
      <c r="J88" s="4">
        <f t="shared" si="18"/>
        <v>-65.658999999999992</v>
      </c>
      <c r="K88" s="4">
        <f t="shared" si="19"/>
        <v>0</v>
      </c>
      <c r="L88" s="4">
        <f t="shared" si="20"/>
        <v>0</v>
      </c>
      <c r="M88" s="4">
        <f t="shared" si="13"/>
        <v>6066.55</v>
      </c>
    </row>
    <row r="89" spans="2:13">
      <c r="B89" s="2">
        <v>42671</v>
      </c>
      <c r="C89" s="3">
        <f t="shared" si="14"/>
        <v>121331</v>
      </c>
      <c r="E89" s="4">
        <v>73849.887000000002</v>
      </c>
      <c r="F89" s="4">
        <v>71204.650999999998</v>
      </c>
      <c r="G89" s="4">
        <f t="shared" si="15"/>
        <v>71204.650999999998</v>
      </c>
      <c r="H89" s="4">
        <f t="shared" si="16"/>
        <v>0</v>
      </c>
      <c r="I89" s="4">
        <f t="shared" si="17"/>
        <v>11077.483050000001</v>
      </c>
      <c r="J89" s="4">
        <f t="shared" si="18"/>
        <v>2645.2360000000044</v>
      </c>
      <c r="K89" s="4">
        <f t="shared" si="19"/>
        <v>0</v>
      </c>
      <c r="L89" s="4">
        <f t="shared" si="20"/>
        <v>0</v>
      </c>
      <c r="M89" s="4">
        <f t="shared" si="13"/>
        <v>6066.55</v>
      </c>
    </row>
    <row r="90" spans="2:13">
      <c r="B90" s="2">
        <v>42671</v>
      </c>
      <c r="C90" s="3">
        <f t="shared" si="14"/>
        <v>121331</v>
      </c>
      <c r="E90" s="4">
        <v>32373.375</v>
      </c>
      <c r="F90" s="4">
        <v>34342.639000000003</v>
      </c>
      <c r="G90" s="4">
        <f t="shared" si="15"/>
        <v>32373.375</v>
      </c>
      <c r="H90" s="4">
        <f t="shared" si="16"/>
        <v>1969.2640000000029</v>
      </c>
      <c r="I90" s="4">
        <f t="shared" si="17"/>
        <v>4856.0062499999995</v>
      </c>
      <c r="J90" s="4">
        <f t="shared" si="18"/>
        <v>-1969.2640000000029</v>
      </c>
      <c r="K90" s="4">
        <f t="shared" si="19"/>
        <v>0</v>
      </c>
      <c r="L90" s="4">
        <f t="shared" si="20"/>
        <v>0</v>
      </c>
      <c r="M90" s="4">
        <f t="shared" si="13"/>
        <v>6066.55</v>
      </c>
    </row>
    <row r="91" spans="2:13">
      <c r="B91" s="2">
        <v>42671</v>
      </c>
      <c r="C91" s="3">
        <f t="shared" si="14"/>
        <v>121331</v>
      </c>
      <c r="E91" s="4">
        <v>505.67200000000003</v>
      </c>
      <c r="F91" s="4">
        <v>571.90099999999995</v>
      </c>
      <c r="G91" s="4">
        <f t="shared" si="15"/>
        <v>505.67200000000003</v>
      </c>
      <c r="H91" s="4">
        <f t="shared" si="16"/>
        <v>66.228999999999928</v>
      </c>
      <c r="I91" s="4">
        <f t="shared" si="17"/>
        <v>75.850800000000007</v>
      </c>
      <c r="J91" s="4">
        <f t="shared" si="18"/>
        <v>-66.228999999999928</v>
      </c>
      <c r="K91" s="4">
        <f t="shared" si="19"/>
        <v>0</v>
      </c>
      <c r="L91" s="4">
        <f t="shared" si="20"/>
        <v>0</v>
      </c>
      <c r="M91" s="4">
        <f t="shared" si="13"/>
        <v>6066.55</v>
      </c>
    </row>
    <row r="92" spans="2:13">
      <c r="B92" s="2">
        <v>42672</v>
      </c>
      <c r="C92" s="3">
        <f t="shared" si="14"/>
        <v>121331</v>
      </c>
      <c r="E92" s="4">
        <v>65758.093999999997</v>
      </c>
      <c r="F92" s="4">
        <v>68260.035000000003</v>
      </c>
      <c r="G92" s="4">
        <f t="shared" si="15"/>
        <v>65758.093999999997</v>
      </c>
      <c r="H92" s="4">
        <f t="shared" si="16"/>
        <v>2501.9410000000062</v>
      </c>
      <c r="I92" s="4">
        <f t="shared" si="17"/>
        <v>9863.7140999999992</v>
      </c>
      <c r="J92" s="4">
        <f t="shared" si="18"/>
        <v>-2501.9410000000062</v>
      </c>
      <c r="K92" s="4">
        <f t="shared" si="19"/>
        <v>0</v>
      </c>
      <c r="L92" s="4">
        <f t="shared" si="20"/>
        <v>0</v>
      </c>
      <c r="M92" s="4">
        <f t="shared" si="13"/>
        <v>6066.55</v>
      </c>
    </row>
    <row r="93" spans="2:13">
      <c r="B93" s="2">
        <v>42672</v>
      </c>
      <c r="C93" s="3">
        <f t="shared" si="14"/>
        <v>121331</v>
      </c>
      <c r="E93" s="4">
        <v>30349.651999999998</v>
      </c>
      <c r="F93" s="4">
        <v>35644.839999999997</v>
      </c>
      <c r="G93" s="4">
        <f t="shared" si="15"/>
        <v>30349.651999999998</v>
      </c>
      <c r="H93" s="4">
        <f t="shared" si="16"/>
        <v>5295.1879999999983</v>
      </c>
      <c r="I93" s="4">
        <f t="shared" si="17"/>
        <v>4552.4477999999999</v>
      </c>
      <c r="J93" s="4">
        <f t="shared" si="18"/>
        <v>-5295.1879999999983</v>
      </c>
      <c r="K93" s="4">
        <f t="shared" si="19"/>
        <v>-742.74019999999837</v>
      </c>
      <c r="L93" s="4">
        <f t="shared" si="20"/>
        <v>742.74019999999837</v>
      </c>
      <c r="M93" s="4">
        <f t="shared" si="13"/>
        <v>6066.55</v>
      </c>
    </row>
    <row r="94" spans="2:13">
      <c r="B94" s="2">
        <v>42672</v>
      </c>
      <c r="C94" s="3">
        <f t="shared" si="14"/>
        <v>121331</v>
      </c>
      <c r="E94" s="4">
        <v>505.67200000000003</v>
      </c>
      <c r="F94" s="4">
        <v>595.92700000000002</v>
      </c>
      <c r="G94" s="4">
        <f t="shared" si="15"/>
        <v>505.67200000000003</v>
      </c>
      <c r="H94" s="4">
        <f t="shared" si="16"/>
        <v>90.254999999999995</v>
      </c>
      <c r="I94" s="4">
        <f t="shared" si="17"/>
        <v>75.850800000000007</v>
      </c>
      <c r="J94" s="4">
        <f t="shared" si="18"/>
        <v>-90.254999999999995</v>
      </c>
      <c r="K94" s="4">
        <f t="shared" si="19"/>
        <v>-14.404199999999989</v>
      </c>
      <c r="L94" s="4">
        <f t="shared" si="20"/>
        <v>14.404199999999989</v>
      </c>
      <c r="M94" s="4">
        <f t="shared" si="13"/>
        <v>6066.55</v>
      </c>
    </row>
    <row r="95" spans="2:13">
      <c r="B95" s="2">
        <v>42673</v>
      </c>
      <c r="C95" s="3">
        <f t="shared" si="14"/>
        <v>121331</v>
      </c>
      <c r="E95" s="4">
        <v>65758.093999999997</v>
      </c>
      <c r="F95" s="4">
        <v>59856.41</v>
      </c>
      <c r="G95" s="4">
        <f t="shared" si="15"/>
        <v>59856.41</v>
      </c>
      <c r="H95" s="4">
        <f t="shared" si="16"/>
        <v>0</v>
      </c>
      <c r="I95" s="4">
        <f t="shared" si="17"/>
        <v>9863.7140999999992</v>
      </c>
      <c r="J95" s="4">
        <f t="shared" si="18"/>
        <v>5901.6839999999938</v>
      </c>
      <c r="K95" s="4">
        <f t="shared" si="19"/>
        <v>0</v>
      </c>
      <c r="L95" s="4">
        <f t="shared" si="20"/>
        <v>0</v>
      </c>
      <c r="M95" s="4">
        <f t="shared" si="13"/>
        <v>6066.55</v>
      </c>
    </row>
    <row r="96" spans="2:13">
      <c r="B96" s="2">
        <v>42673</v>
      </c>
      <c r="C96" s="3">
        <f t="shared" si="14"/>
        <v>121331</v>
      </c>
      <c r="E96" s="4">
        <v>30349.651999999998</v>
      </c>
      <c r="F96" s="4">
        <v>34915.71</v>
      </c>
      <c r="G96" s="4">
        <f t="shared" si="15"/>
        <v>30349.651999999998</v>
      </c>
      <c r="H96" s="4">
        <f t="shared" si="16"/>
        <v>4566.0580000000009</v>
      </c>
      <c r="I96" s="4">
        <f t="shared" si="17"/>
        <v>4552.4477999999999</v>
      </c>
      <c r="J96" s="4">
        <f t="shared" si="18"/>
        <v>-4566.0580000000009</v>
      </c>
      <c r="K96" s="4">
        <f t="shared" si="19"/>
        <v>-13.610200000000987</v>
      </c>
      <c r="L96" s="4">
        <f t="shared" si="20"/>
        <v>13.610200000000987</v>
      </c>
      <c r="M96" s="4">
        <f t="shared" si="13"/>
        <v>6066.55</v>
      </c>
    </row>
    <row r="97" spans="2:18">
      <c r="B97" s="2">
        <v>42673</v>
      </c>
      <c r="C97" s="3">
        <f t="shared" si="14"/>
        <v>121331</v>
      </c>
      <c r="E97" s="4">
        <v>505.67200000000003</v>
      </c>
      <c r="F97" s="4">
        <v>583.16099999999994</v>
      </c>
      <c r="G97" s="4">
        <f t="shared" si="15"/>
        <v>505.67200000000003</v>
      </c>
      <c r="H97" s="4">
        <f t="shared" si="16"/>
        <v>77.488999999999919</v>
      </c>
      <c r="I97" s="4">
        <f t="shared" si="17"/>
        <v>75.850800000000007</v>
      </c>
      <c r="J97" s="4">
        <f t="shared" si="18"/>
        <v>-77.488999999999919</v>
      </c>
      <c r="K97" s="4">
        <f t="shared" si="19"/>
        <v>-1.6381999999999124</v>
      </c>
      <c r="L97" s="4">
        <f t="shared" si="20"/>
        <v>1.6381999999999124</v>
      </c>
      <c r="M97" s="4">
        <f t="shared" si="13"/>
        <v>6066.55</v>
      </c>
    </row>
    <row r="98" spans="2:18">
      <c r="B98" s="2">
        <v>42674</v>
      </c>
      <c r="C98" s="3">
        <f t="shared" si="14"/>
        <v>121331</v>
      </c>
      <c r="E98" s="4">
        <v>65758.093999999997</v>
      </c>
      <c r="F98" s="4">
        <v>69575.72</v>
      </c>
      <c r="G98" s="4">
        <f t="shared" si="15"/>
        <v>65758.093999999997</v>
      </c>
      <c r="H98" s="4">
        <f t="shared" si="16"/>
        <v>3817.6260000000038</v>
      </c>
      <c r="I98" s="4">
        <f t="shared" si="17"/>
        <v>9863.7140999999992</v>
      </c>
      <c r="J98" s="4">
        <f t="shared" si="18"/>
        <v>-3817.6260000000038</v>
      </c>
      <c r="K98" s="4">
        <f t="shared" si="19"/>
        <v>0</v>
      </c>
      <c r="L98" s="4">
        <f t="shared" si="20"/>
        <v>0</v>
      </c>
      <c r="M98" s="4">
        <f t="shared" si="13"/>
        <v>6066.55</v>
      </c>
    </row>
    <row r="99" spans="2:18">
      <c r="B99" s="2">
        <v>42674</v>
      </c>
      <c r="C99" s="3">
        <f t="shared" si="14"/>
        <v>121331</v>
      </c>
      <c r="E99" s="4">
        <v>30349.651999999998</v>
      </c>
      <c r="F99" s="4">
        <v>34171.784</v>
      </c>
      <c r="G99" s="4">
        <f t="shared" si="15"/>
        <v>30349.651999999998</v>
      </c>
      <c r="H99" s="4">
        <f t="shared" si="16"/>
        <v>3822.1320000000014</v>
      </c>
      <c r="I99" s="4">
        <f t="shared" si="17"/>
        <v>4552.4477999999999</v>
      </c>
      <c r="J99" s="4">
        <f t="shared" si="18"/>
        <v>-3822.1320000000014</v>
      </c>
      <c r="K99" s="4">
        <f t="shared" si="19"/>
        <v>0</v>
      </c>
      <c r="L99" s="4">
        <f t="shared" si="20"/>
        <v>0</v>
      </c>
      <c r="M99" s="4">
        <f t="shared" si="13"/>
        <v>6066.55</v>
      </c>
    </row>
    <row r="100" spans="2:18">
      <c r="B100" s="2">
        <v>42674</v>
      </c>
      <c r="C100" s="3">
        <f t="shared" si="14"/>
        <v>121331</v>
      </c>
      <c r="E100" s="4">
        <v>505.67200000000003</v>
      </c>
      <c r="F100" s="4">
        <v>588.16600000000005</v>
      </c>
      <c r="G100" s="4">
        <f t="shared" si="15"/>
        <v>505.67200000000003</v>
      </c>
      <c r="H100" s="4">
        <f t="shared" si="16"/>
        <v>82.494000000000028</v>
      </c>
      <c r="I100" s="4">
        <f t="shared" si="17"/>
        <v>75.850800000000007</v>
      </c>
      <c r="J100" s="4">
        <f t="shared" si="18"/>
        <v>-82.494000000000028</v>
      </c>
      <c r="K100" s="4">
        <f t="shared" si="19"/>
        <v>-6.6432000000000215</v>
      </c>
      <c r="L100" s="4">
        <f t="shared" si="20"/>
        <v>6.6432000000000215</v>
      </c>
      <c r="M100" s="4">
        <f t="shared" si="13"/>
        <v>6066.55</v>
      </c>
    </row>
    <row r="101" spans="2:18">
      <c r="D101" s="5">
        <f>SUM(D8:D100)</f>
        <v>0</v>
      </c>
      <c r="E101" s="5">
        <f t="shared" ref="E101:H101" si="21">SUM(E8:E100)</f>
        <v>3159448.4119999995</v>
      </c>
      <c r="F101" s="5">
        <f t="shared" si="21"/>
        <v>3148354.8720000004</v>
      </c>
      <c r="G101" s="5">
        <f t="shared" si="21"/>
        <v>3024372.7489999984</v>
      </c>
      <c r="H101" s="5">
        <f t="shared" si="21"/>
        <v>123982.12300000001</v>
      </c>
      <c r="I101" s="5"/>
      <c r="J101" s="5"/>
      <c r="K101" s="5"/>
      <c r="L101" s="5">
        <f t="shared" ref="L101" si="22">SUM(L8:L100)</f>
        <v>21748.108700000004</v>
      </c>
      <c r="N101" s="5">
        <f t="shared" ref="N101:O101" si="23">SUM(N8:N100)</f>
        <v>15949.128000000046</v>
      </c>
      <c r="O101" s="5">
        <f t="shared" si="23"/>
        <v>-13698.179000000011</v>
      </c>
      <c r="Q101" s="5">
        <f t="shared" ref="Q101:R101" si="24">SUM(Q8:Q100)</f>
        <v>15949.128000000046</v>
      </c>
      <c r="R101" s="5">
        <f t="shared" si="24"/>
        <v>-5383.6629999999968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91"/>
  <sheetViews>
    <sheetView showGridLines="0" tabSelected="1" zoomScale="75" zoomScaleNormal="75" workbookViewId="0">
      <selection activeCell="E29" sqref="E29"/>
    </sheetView>
  </sheetViews>
  <sheetFormatPr baseColWidth="10" defaultRowHeight="15"/>
  <cols>
    <col min="1" max="1" width="3.7109375" style="13" customWidth="1"/>
    <col min="2" max="2" width="22.42578125" style="13" customWidth="1"/>
    <col min="3" max="8" width="26.28515625" style="13" customWidth="1"/>
    <col min="9" max="9" width="19.7109375" style="13" customWidth="1"/>
    <col min="10" max="10" width="18.42578125" style="13" customWidth="1"/>
    <col min="11" max="11" width="28.7109375" style="13" customWidth="1"/>
    <col min="12" max="12" width="28.5703125" style="13" bestFit="1" customWidth="1"/>
    <col min="13" max="13" width="31.140625" style="13" bestFit="1" customWidth="1"/>
    <col min="14" max="14" width="11.42578125" style="13"/>
    <col min="15" max="16" width="0" style="13" hidden="1" customWidth="1"/>
    <col min="17" max="16384" width="11.42578125" style="13"/>
  </cols>
  <sheetData>
    <row r="3" spans="2:16" ht="36.75">
      <c r="D3" s="73" t="s">
        <v>40</v>
      </c>
    </row>
    <row r="4" spans="2:16" ht="16.5">
      <c r="D4" s="74" t="s">
        <v>36</v>
      </c>
    </row>
    <row r="7" spans="2:16" ht="15" customHeight="1">
      <c r="B7" s="76" t="s">
        <v>64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2:16" ht="15" customHeight="1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2:16" ht="15" customHeight="1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2:16" ht="15" customHeight="1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</row>
    <row r="11" spans="2:16" ht="15" customHeight="1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2:16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2:16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2:16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2:16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2:16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P16" s="14"/>
    </row>
    <row r="17" spans="2:19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2:19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</row>
    <row r="19" spans="2:19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</row>
    <row r="21" spans="2:19" ht="32.25">
      <c r="B21" s="25" t="s">
        <v>43</v>
      </c>
    </row>
    <row r="24" spans="2:19" ht="15" customHeight="1">
      <c r="B24" s="100" t="s">
        <v>35</v>
      </c>
      <c r="C24" s="101"/>
      <c r="D24" s="106"/>
      <c r="E24" s="107"/>
      <c r="H24" s="94" t="s">
        <v>65</v>
      </c>
      <c r="I24" s="94" t="s">
        <v>70</v>
      </c>
      <c r="J24" s="94" t="s">
        <v>41</v>
      </c>
    </row>
    <row r="25" spans="2:19" ht="15.75">
      <c r="B25" s="104" t="s">
        <v>38</v>
      </c>
      <c r="C25" s="105"/>
      <c r="D25" s="108"/>
      <c r="E25" s="109"/>
      <c r="H25" s="95"/>
      <c r="I25" s="95"/>
      <c r="J25" s="95"/>
    </row>
    <row r="26" spans="2:19" ht="15.75">
      <c r="B26" s="104" t="s">
        <v>39</v>
      </c>
      <c r="C26" s="105"/>
      <c r="D26" s="108"/>
      <c r="E26" s="109"/>
      <c r="H26" s="26" t="s">
        <v>12</v>
      </c>
      <c r="I26" s="121">
        <v>1.9560000000000001E-2</v>
      </c>
      <c r="J26" s="26" t="s">
        <v>14</v>
      </c>
    </row>
    <row r="27" spans="2:19" ht="15.75">
      <c r="B27" s="102" t="s">
        <v>37</v>
      </c>
      <c r="C27" s="103"/>
      <c r="D27" s="119"/>
      <c r="E27" s="120"/>
      <c r="H27" s="27">
        <f>0.05*$D$27</f>
        <v>0</v>
      </c>
      <c r="I27" s="122"/>
      <c r="J27" s="27">
        <f>+D27*0.07</f>
        <v>0</v>
      </c>
    </row>
    <row r="29" spans="2:19" s="15" customFormat="1" ht="44.25" customHeight="1">
      <c r="B29" s="71" t="s">
        <v>8</v>
      </c>
      <c r="C29" s="71" t="s">
        <v>1</v>
      </c>
      <c r="D29" s="72" t="s">
        <v>71</v>
      </c>
      <c r="E29" s="72" t="s">
        <v>72</v>
      </c>
      <c r="F29" s="72" t="s">
        <v>10</v>
      </c>
      <c r="G29" s="72" t="s">
        <v>61</v>
      </c>
      <c r="H29" s="72" t="s">
        <v>60</v>
      </c>
      <c r="I29" s="72" t="s">
        <v>68</v>
      </c>
      <c r="J29" s="71" t="s">
        <v>69</v>
      </c>
      <c r="K29" s="71" t="s">
        <v>53</v>
      </c>
      <c r="L29" s="71" t="s">
        <v>52</v>
      </c>
      <c r="M29" s="71" t="s">
        <v>32</v>
      </c>
      <c r="N29" s="13"/>
      <c r="O29" s="13"/>
      <c r="P29" s="13"/>
      <c r="Q29" s="13"/>
      <c r="R29" s="13"/>
      <c r="S29" s="13"/>
    </row>
    <row r="30" spans="2:19" ht="15" customHeight="1">
      <c r="B30" s="28">
        <v>42644</v>
      </c>
      <c r="C30" s="123">
        <f t="shared" ref="C30:C60" si="0">+$D$27</f>
        <v>0</v>
      </c>
      <c r="D30" s="51"/>
      <c r="E30" s="29">
        <f>+D30*1.01956</f>
        <v>0</v>
      </c>
      <c r="F30" s="29">
        <f>+E30</f>
        <v>0</v>
      </c>
      <c r="G30" s="29">
        <f>+F30</f>
        <v>0</v>
      </c>
      <c r="H30" s="51"/>
      <c r="I30" s="29">
        <f>+H30*0.01956</f>
        <v>0</v>
      </c>
      <c r="J30" s="30">
        <f>+G30-H30-I30</f>
        <v>0</v>
      </c>
      <c r="K30" s="30">
        <f>+J30</f>
        <v>0</v>
      </c>
      <c r="L30" s="31">
        <f>+IF(C30=0,0,(K30)/C30)</f>
        <v>0</v>
      </c>
      <c r="M30" s="32" t="str">
        <f>IF(ABS(K30)&gt;$J$27,"Posible liquidación adelantada"," ")</f>
        <v xml:space="preserve"> </v>
      </c>
    </row>
    <row r="31" spans="2:19" ht="15.75" customHeight="1">
      <c r="B31" s="33">
        <v>42645</v>
      </c>
      <c r="C31" s="124">
        <f t="shared" si="0"/>
        <v>0</v>
      </c>
      <c r="D31" s="52"/>
      <c r="E31" s="34">
        <f t="shared" ref="E31:E60" si="1">+D31*1.01956</f>
        <v>0</v>
      </c>
      <c r="F31" s="34">
        <f t="shared" ref="F31:G31" si="2">+E31</f>
        <v>0</v>
      </c>
      <c r="G31" s="34">
        <f t="shared" si="2"/>
        <v>0</v>
      </c>
      <c r="H31" s="52"/>
      <c r="I31" s="34">
        <f t="shared" ref="I31:I60" si="3">+H31*0.01956</f>
        <v>0</v>
      </c>
      <c r="J31" s="35">
        <f t="shared" ref="J31:J60" si="4">+G31-H31-I31</f>
        <v>0</v>
      </c>
      <c r="K31" s="35">
        <f>+K30+J31</f>
        <v>0</v>
      </c>
      <c r="L31" s="36">
        <f>+IF(C31=0,0,(K31)/C31)</f>
        <v>0</v>
      </c>
      <c r="M31" s="37" t="str">
        <f>IF(ABS(K31)&gt;$J$27,"Posible liquidación adelantada"," ")</f>
        <v xml:space="preserve"> </v>
      </c>
    </row>
    <row r="32" spans="2:19">
      <c r="B32" s="33">
        <v>42646</v>
      </c>
      <c r="C32" s="124">
        <f t="shared" si="0"/>
        <v>0</v>
      </c>
      <c r="D32" s="52"/>
      <c r="E32" s="34">
        <f t="shared" si="1"/>
        <v>0</v>
      </c>
      <c r="F32" s="34">
        <f t="shared" ref="F32:G32" si="5">+E32</f>
        <v>0</v>
      </c>
      <c r="G32" s="34">
        <f t="shared" si="5"/>
        <v>0</v>
      </c>
      <c r="H32" s="52"/>
      <c r="I32" s="34">
        <f t="shared" si="3"/>
        <v>0</v>
      </c>
      <c r="J32" s="35">
        <f t="shared" si="4"/>
        <v>0</v>
      </c>
      <c r="K32" s="35">
        <f t="shared" ref="K32:K60" si="6">+K31+J32</f>
        <v>0</v>
      </c>
      <c r="L32" s="36">
        <f>+IF(C32=0,0,(K32)/C32)</f>
        <v>0</v>
      </c>
      <c r="M32" s="37" t="str">
        <f t="shared" ref="M32:M59" si="7">IF(ABS(K32)&gt;$J$27,"Posible liquidación adelantada"," ")</f>
        <v xml:space="preserve"> </v>
      </c>
    </row>
    <row r="33" spans="2:13">
      <c r="B33" s="33">
        <v>42647</v>
      </c>
      <c r="C33" s="124">
        <f t="shared" si="0"/>
        <v>0</v>
      </c>
      <c r="D33" s="52"/>
      <c r="E33" s="34">
        <f t="shared" si="1"/>
        <v>0</v>
      </c>
      <c r="F33" s="34">
        <f t="shared" ref="F33:G33" si="8">+E33</f>
        <v>0</v>
      </c>
      <c r="G33" s="34">
        <f t="shared" si="8"/>
        <v>0</v>
      </c>
      <c r="H33" s="52"/>
      <c r="I33" s="34">
        <f t="shared" si="3"/>
        <v>0</v>
      </c>
      <c r="J33" s="35">
        <f t="shared" si="4"/>
        <v>0</v>
      </c>
      <c r="K33" s="35">
        <f t="shared" si="6"/>
        <v>0</v>
      </c>
      <c r="L33" s="36">
        <f>+IF(C33=0,0,(K33)/C33)</f>
        <v>0</v>
      </c>
      <c r="M33" s="37" t="str">
        <f t="shared" si="7"/>
        <v xml:space="preserve"> </v>
      </c>
    </row>
    <row r="34" spans="2:13" ht="15" customHeight="1">
      <c r="B34" s="33">
        <v>42648</v>
      </c>
      <c r="C34" s="124">
        <f t="shared" si="0"/>
        <v>0</v>
      </c>
      <c r="D34" s="52"/>
      <c r="E34" s="34">
        <f t="shared" si="1"/>
        <v>0</v>
      </c>
      <c r="F34" s="34">
        <f t="shared" ref="F34:G34" si="9">+E34</f>
        <v>0</v>
      </c>
      <c r="G34" s="34">
        <f t="shared" si="9"/>
        <v>0</v>
      </c>
      <c r="H34" s="52"/>
      <c r="I34" s="34">
        <f t="shared" si="3"/>
        <v>0</v>
      </c>
      <c r="J34" s="35">
        <f t="shared" si="4"/>
        <v>0</v>
      </c>
      <c r="K34" s="35">
        <f t="shared" si="6"/>
        <v>0</v>
      </c>
      <c r="L34" s="36">
        <f>+IF(C34=0,0,(K34)/C34)</f>
        <v>0</v>
      </c>
      <c r="M34" s="37" t="str">
        <f t="shared" si="7"/>
        <v xml:space="preserve"> </v>
      </c>
    </row>
    <row r="35" spans="2:13">
      <c r="B35" s="33">
        <v>42649</v>
      </c>
      <c r="C35" s="124">
        <f t="shared" si="0"/>
        <v>0</v>
      </c>
      <c r="D35" s="52"/>
      <c r="E35" s="34">
        <f t="shared" si="1"/>
        <v>0</v>
      </c>
      <c r="F35" s="34">
        <f t="shared" ref="F35:G35" si="10">+E35</f>
        <v>0</v>
      </c>
      <c r="G35" s="34">
        <f t="shared" si="10"/>
        <v>0</v>
      </c>
      <c r="H35" s="52"/>
      <c r="I35" s="34">
        <f t="shared" si="3"/>
        <v>0</v>
      </c>
      <c r="J35" s="35">
        <f t="shared" si="4"/>
        <v>0</v>
      </c>
      <c r="K35" s="35">
        <f t="shared" si="6"/>
        <v>0</v>
      </c>
      <c r="L35" s="36">
        <f>+IF(C35=0,0,(K35)/C35)</f>
        <v>0</v>
      </c>
      <c r="M35" s="37" t="str">
        <f t="shared" si="7"/>
        <v xml:space="preserve"> </v>
      </c>
    </row>
    <row r="36" spans="2:13">
      <c r="B36" s="33">
        <v>42650</v>
      </c>
      <c r="C36" s="124">
        <f t="shared" si="0"/>
        <v>0</v>
      </c>
      <c r="D36" s="52"/>
      <c r="E36" s="34">
        <f t="shared" si="1"/>
        <v>0</v>
      </c>
      <c r="F36" s="34">
        <f t="shared" ref="F36:G36" si="11">+E36</f>
        <v>0</v>
      </c>
      <c r="G36" s="34">
        <f t="shared" si="11"/>
        <v>0</v>
      </c>
      <c r="H36" s="52"/>
      <c r="I36" s="34">
        <f t="shared" si="3"/>
        <v>0</v>
      </c>
      <c r="J36" s="35">
        <f t="shared" si="4"/>
        <v>0</v>
      </c>
      <c r="K36" s="35">
        <f t="shared" si="6"/>
        <v>0</v>
      </c>
      <c r="L36" s="36">
        <f>+IF(C36=0,0,(K36)/C36)</f>
        <v>0</v>
      </c>
      <c r="M36" s="37" t="str">
        <f t="shared" si="7"/>
        <v xml:space="preserve"> </v>
      </c>
    </row>
    <row r="37" spans="2:13" ht="15" customHeight="1">
      <c r="B37" s="33">
        <v>42651</v>
      </c>
      <c r="C37" s="124">
        <f t="shared" si="0"/>
        <v>0</v>
      </c>
      <c r="D37" s="52"/>
      <c r="E37" s="34">
        <f t="shared" si="1"/>
        <v>0</v>
      </c>
      <c r="F37" s="34">
        <f t="shared" ref="F37:G37" si="12">+E37</f>
        <v>0</v>
      </c>
      <c r="G37" s="34">
        <f t="shared" si="12"/>
        <v>0</v>
      </c>
      <c r="H37" s="52"/>
      <c r="I37" s="34">
        <f t="shared" si="3"/>
        <v>0</v>
      </c>
      <c r="J37" s="35">
        <f t="shared" si="4"/>
        <v>0</v>
      </c>
      <c r="K37" s="35">
        <f t="shared" si="6"/>
        <v>0</v>
      </c>
      <c r="L37" s="36">
        <f>+IF(C37=0,0,(K37)/C37)</f>
        <v>0</v>
      </c>
      <c r="M37" s="37" t="str">
        <f t="shared" si="7"/>
        <v xml:space="preserve"> </v>
      </c>
    </row>
    <row r="38" spans="2:13">
      <c r="B38" s="33">
        <v>42652</v>
      </c>
      <c r="C38" s="124">
        <f t="shared" si="0"/>
        <v>0</v>
      </c>
      <c r="D38" s="52"/>
      <c r="E38" s="34">
        <f t="shared" si="1"/>
        <v>0</v>
      </c>
      <c r="F38" s="34">
        <f t="shared" ref="F38:G38" si="13">+E38</f>
        <v>0</v>
      </c>
      <c r="G38" s="34">
        <f t="shared" si="13"/>
        <v>0</v>
      </c>
      <c r="H38" s="52"/>
      <c r="I38" s="34">
        <f t="shared" si="3"/>
        <v>0</v>
      </c>
      <c r="J38" s="35">
        <f t="shared" si="4"/>
        <v>0</v>
      </c>
      <c r="K38" s="35">
        <f t="shared" si="6"/>
        <v>0</v>
      </c>
      <c r="L38" s="36">
        <f>+IF(C38=0,0,(K38)/C38)</f>
        <v>0</v>
      </c>
      <c r="M38" s="37" t="str">
        <f t="shared" si="7"/>
        <v xml:space="preserve"> </v>
      </c>
    </row>
    <row r="39" spans="2:13" ht="15" customHeight="1">
      <c r="B39" s="33">
        <v>42653</v>
      </c>
      <c r="C39" s="124">
        <f t="shared" si="0"/>
        <v>0</v>
      </c>
      <c r="D39" s="52"/>
      <c r="E39" s="34">
        <f t="shared" si="1"/>
        <v>0</v>
      </c>
      <c r="F39" s="34">
        <f t="shared" ref="F39:G39" si="14">+E39</f>
        <v>0</v>
      </c>
      <c r="G39" s="34">
        <f t="shared" si="14"/>
        <v>0</v>
      </c>
      <c r="H39" s="52"/>
      <c r="I39" s="34">
        <f t="shared" si="3"/>
        <v>0</v>
      </c>
      <c r="J39" s="35">
        <f t="shared" si="4"/>
        <v>0</v>
      </c>
      <c r="K39" s="35">
        <f t="shared" si="6"/>
        <v>0</v>
      </c>
      <c r="L39" s="36">
        <f>+IF(C39=0,0,(K39)/C39)</f>
        <v>0</v>
      </c>
      <c r="M39" s="37" t="str">
        <f t="shared" si="7"/>
        <v xml:space="preserve"> </v>
      </c>
    </row>
    <row r="40" spans="2:13" ht="15" customHeight="1">
      <c r="B40" s="33">
        <v>42654</v>
      </c>
      <c r="C40" s="124">
        <f t="shared" si="0"/>
        <v>0</v>
      </c>
      <c r="D40" s="52"/>
      <c r="E40" s="34">
        <f t="shared" si="1"/>
        <v>0</v>
      </c>
      <c r="F40" s="34">
        <f t="shared" ref="F40:G40" si="15">+E40</f>
        <v>0</v>
      </c>
      <c r="G40" s="34">
        <f t="shared" si="15"/>
        <v>0</v>
      </c>
      <c r="H40" s="52"/>
      <c r="I40" s="34">
        <f t="shared" si="3"/>
        <v>0</v>
      </c>
      <c r="J40" s="35">
        <f t="shared" si="4"/>
        <v>0</v>
      </c>
      <c r="K40" s="35">
        <f t="shared" si="6"/>
        <v>0</v>
      </c>
      <c r="L40" s="36">
        <f>+IF(C40=0,0,(K40)/C40)</f>
        <v>0</v>
      </c>
      <c r="M40" s="37" t="str">
        <f t="shared" si="7"/>
        <v xml:space="preserve"> </v>
      </c>
    </row>
    <row r="41" spans="2:13">
      <c r="B41" s="33">
        <v>42655</v>
      </c>
      <c r="C41" s="124">
        <f t="shared" si="0"/>
        <v>0</v>
      </c>
      <c r="D41" s="52"/>
      <c r="E41" s="34">
        <f t="shared" si="1"/>
        <v>0</v>
      </c>
      <c r="F41" s="34">
        <f t="shared" ref="F41:G41" si="16">+E41</f>
        <v>0</v>
      </c>
      <c r="G41" s="34">
        <f t="shared" si="16"/>
        <v>0</v>
      </c>
      <c r="H41" s="52"/>
      <c r="I41" s="34">
        <f t="shared" si="3"/>
        <v>0</v>
      </c>
      <c r="J41" s="35">
        <f t="shared" si="4"/>
        <v>0</v>
      </c>
      <c r="K41" s="35">
        <f t="shared" si="6"/>
        <v>0</v>
      </c>
      <c r="L41" s="36">
        <f>+IF(C41=0,0,(K41)/C41)</f>
        <v>0</v>
      </c>
      <c r="M41" s="37" t="str">
        <f t="shared" si="7"/>
        <v xml:space="preserve"> </v>
      </c>
    </row>
    <row r="42" spans="2:13">
      <c r="B42" s="33">
        <v>42656</v>
      </c>
      <c r="C42" s="124">
        <f t="shared" si="0"/>
        <v>0</v>
      </c>
      <c r="D42" s="52"/>
      <c r="E42" s="34">
        <f t="shared" si="1"/>
        <v>0</v>
      </c>
      <c r="F42" s="34">
        <f t="shared" ref="F42:G42" si="17">+E42</f>
        <v>0</v>
      </c>
      <c r="G42" s="34">
        <f t="shared" si="17"/>
        <v>0</v>
      </c>
      <c r="H42" s="52"/>
      <c r="I42" s="34">
        <f t="shared" si="3"/>
        <v>0</v>
      </c>
      <c r="J42" s="35">
        <f t="shared" si="4"/>
        <v>0</v>
      </c>
      <c r="K42" s="35">
        <f t="shared" si="6"/>
        <v>0</v>
      </c>
      <c r="L42" s="36">
        <f>+IF(C42=0,0,(K42)/C42)</f>
        <v>0</v>
      </c>
      <c r="M42" s="37" t="str">
        <f t="shared" si="7"/>
        <v xml:space="preserve"> </v>
      </c>
    </row>
    <row r="43" spans="2:13">
      <c r="B43" s="33">
        <v>42657</v>
      </c>
      <c r="C43" s="124">
        <f t="shared" si="0"/>
        <v>0</v>
      </c>
      <c r="D43" s="52"/>
      <c r="E43" s="34">
        <f t="shared" si="1"/>
        <v>0</v>
      </c>
      <c r="F43" s="34">
        <f t="shared" ref="F43:G43" si="18">+E43</f>
        <v>0</v>
      </c>
      <c r="G43" s="34">
        <f t="shared" si="18"/>
        <v>0</v>
      </c>
      <c r="H43" s="52"/>
      <c r="I43" s="34">
        <f t="shared" si="3"/>
        <v>0</v>
      </c>
      <c r="J43" s="35">
        <f t="shared" si="4"/>
        <v>0</v>
      </c>
      <c r="K43" s="35">
        <f t="shared" si="6"/>
        <v>0</v>
      </c>
      <c r="L43" s="36">
        <f>+IF(C43=0,0,(K43)/C43)</f>
        <v>0</v>
      </c>
      <c r="M43" s="37" t="str">
        <f t="shared" si="7"/>
        <v xml:space="preserve"> </v>
      </c>
    </row>
    <row r="44" spans="2:13">
      <c r="B44" s="33">
        <v>42658</v>
      </c>
      <c r="C44" s="124">
        <f t="shared" si="0"/>
        <v>0</v>
      </c>
      <c r="D44" s="52"/>
      <c r="E44" s="34">
        <f t="shared" si="1"/>
        <v>0</v>
      </c>
      <c r="F44" s="34">
        <f t="shared" ref="F44:G44" si="19">+E44</f>
        <v>0</v>
      </c>
      <c r="G44" s="34">
        <f t="shared" si="19"/>
        <v>0</v>
      </c>
      <c r="H44" s="52"/>
      <c r="I44" s="34">
        <f t="shared" si="3"/>
        <v>0</v>
      </c>
      <c r="J44" s="35">
        <f t="shared" si="4"/>
        <v>0</v>
      </c>
      <c r="K44" s="35">
        <f t="shared" si="6"/>
        <v>0</v>
      </c>
      <c r="L44" s="36">
        <f>+IF(C44=0,0,(K44)/C44)</f>
        <v>0</v>
      </c>
      <c r="M44" s="37" t="str">
        <f t="shared" si="7"/>
        <v xml:space="preserve"> </v>
      </c>
    </row>
    <row r="45" spans="2:13">
      <c r="B45" s="33">
        <v>42659</v>
      </c>
      <c r="C45" s="124">
        <f t="shared" si="0"/>
        <v>0</v>
      </c>
      <c r="D45" s="52"/>
      <c r="E45" s="34">
        <f t="shared" si="1"/>
        <v>0</v>
      </c>
      <c r="F45" s="34">
        <f t="shared" ref="F45:G45" si="20">+E45</f>
        <v>0</v>
      </c>
      <c r="G45" s="34">
        <f t="shared" si="20"/>
        <v>0</v>
      </c>
      <c r="H45" s="52"/>
      <c r="I45" s="34">
        <f t="shared" si="3"/>
        <v>0</v>
      </c>
      <c r="J45" s="35">
        <f t="shared" si="4"/>
        <v>0</v>
      </c>
      <c r="K45" s="35">
        <f t="shared" si="6"/>
        <v>0</v>
      </c>
      <c r="L45" s="36">
        <f>+IF(C45=0,0,(K45)/C45)</f>
        <v>0</v>
      </c>
      <c r="M45" s="37" t="str">
        <f t="shared" si="7"/>
        <v xml:space="preserve"> </v>
      </c>
    </row>
    <row r="46" spans="2:13">
      <c r="B46" s="33">
        <v>42660</v>
      </c>
      <c r="C46" s="124">
        <f t="shared" si="0"/>
        <v>0</v>
      </c>
      <c r="D46" s="52"/>
      <c r="E46" s="34">
        <f t="shared" si="1"/>
        <v>0</v>
      </c>
      <c r="F46" s="34">
        <f t="shared" ref="F46:G46" si="21">+E46</f>
        <v>0</v>
      </c>
      <c r="G46" s="34">
        <f t="shared" si="21"/>
        <v>0</v>
      </c>
      <c r="H46" s="52"/>
      <c r="I46" s="34">
        <f t="shared" si="3"/>
        <v>0</v>
      </c>
      <c r="J46" s="35">
        <f t="shared" si="4"/>
        <v>0</v>
      </c>
      <c r="K46" s="35">
        <f t="shared" si="6"/>
        <v>0</v>
      </c>
      <c r="L46" s="36">
        <f>+IF(C46=0,0,(K46)/C46)</f>
        <v>0</v>
      </c>
      <c r="M46" s="37" t="str">
        <f t="shared" si="7"/>
        <v xml:space="preserve"> </v>
      </c>
    </row>
    <row r="47" spans="2:13">
      <c r="B47" s="33">
        <v>42661</v>
      </c>
      <c r="C47" s="124">
        <f t="shared" si="0"/>
        <v>0</v>
      </c>
      <c r="D47" s="52"/>
      <c r="E47" s="34">
        <f t="shared" si="1"/>
        <v>0</v>
      </c>
      <c r="F47" s="34">
        <f t="shared" ref="F47:G47" si="22">+E47</f>
        <v>0</v>
      </c>
      <c r="G47" s="34">
        <f t="shared" si="22"/>
        <v>0</v>
      </c>
      <c r="H47" s="52"/>
      <c r="I47" s="34">
        <f t="shared" si="3"/>
        <v>0</v>
      </c>
      <c r="J47" s="35">
        <f t="shared" si="4"/>
        <v>0</v>
      </c>
      <c r="K47" s="35">
        <f t="shared" si="6"/>
        <v>0</v>
      </c>
      <c r="L47" s="36">
        <f>+IF(C47=0,0,(K47)/C47)</f>
        <v>0</v>
      </c>
      <c r="M47" s="37" t="str">
        <f t="shared" si="7"/>
        <v xml:space="preserve"> </v>
      </c>
    </row>
    <row r="48" spans="2:13">
      <c r="B48" s="33">
        <v>42662</v>
      </c>
      <c r="C48" s="124">
        <f t="shared" si="0"/>
        <v>0</v>
      </c>
      <c r="D48" s="52"/>
      <c r="E48" s="34">
        <f t="shared" si="1"/>
        <v>0</v>
      </c>
      <c r="F48" s="34">
        <f t="shared" ref="F48:G48" si="23">+E48</f>
        <v>0</v>
      </c>
      <c r="G48" s="34">
        <f t="shared" si="23"/>
        <v>0</v>
      </c>
      <c r="H48" s="52"/>
      <c r="I48" s="34">
        <f t="shared" si="3"/>
        <v>0</v>
      </c>
      <c r="J48" s="35">
        <f t="shared" si="4"/>
        <v>0</v>
      </c>
      <c r="K48" s="35">
        <f t="shared" si="6"/>
        <v>0</v>
      </c>
      <c r="L48" s="36">
        <f>+IF(C48=0,0,(K48)/C48)</f>
        <v>0</v>
      </c>
      <c r="M48" s="37" t="str">
        <f t="shared" si="7"/>
        <v xml:space="preserve"> </v>
      </c>
    </row>
    <row r="49" spans="2:13">
      <c r="B49" s="33">
        <v>42663</v>
      </c>
      <c r="C49" s="124">
        <f t="shared" si="0"/>
        <v>0</v>
      </c>
      <c r="D49" s="52"/>
      <c r="E49" s="34">
        <f t="shared" si="1"/>
        <v>0</v>
      </c>
      <c r="F49" s="34">
        <f t="shared" ref="F49:G49" si="24">+E49</f>
        <v>0</v>
      </c>
      <c r="G49" s="34">
        <f t="shared" si="24"/>
        <v>0</v>
      </c>
      <c r="H49" s="52"/>
      <c r="I49" s="34">
        <f t="shared" si="3"/>
        <v>0</v>
      </c>
      <c r="J49" s="35">
        <f t="shared" si="4"/>
        <v>0</v>
      </c>
      <c r="K49" s="35">
        <f t="shared" si="6"/>
        <v>0</v>
      </c>
      <c r="L49" s="36">
        <f>+IF(C49=0,0,(K49)/C49)</f>
        <v>0</v>
      </c>
      <c r="M49" s="37" t="str">
        <f t="shared" si="7"/>
        <v xml:space="preserve"> </v>
      </c>
    </row>
    <row r="50" spans="2:13">
      <c r="B50" s="33">
        <v>42664</v>
      </c>
      <c r="C50" s="124">
        <f t="shared" si="0"/>
        <v>0</v>
      </c>
      <c r="D50" s="52"/>
      <c r="E50" s="34">
        <f t="shared" si="1"/>
        <v>0</v>
      </c>
      <c r="F50" s="34">
        <f t="shared" ref="F50:G50" si="25">+E50</f>
        <v>0</v>
      </c>
      <c r="G50" s="34">
        <f t="shared" si="25"/>
        <v>0</v>
      </c>
      <c r="H50" s="52"/>
      <c r="I50" s="34">
        <f t="shared" si="3"/>
        <v>0</v>
      </c>
      <c r="J50" s="35">
        <f t="shared" si="4"/>
        <v>0</v>
      </c>
      <c r="K50" s="35">
        <f t="shared" si="6"/>
        <v>0</v>
      </c>
      <c r="L50" s="36">
        <f>+IF(C50=0,0,(K50)/C50)</f>
        <v>0</v>
      </c>
      <c r="M50" s="37" t="str">
        <f t="shared" si="7"/>
        <v xml:space="preserve"> </v>
      </c>
    </row>
    <row r="51" spans="2:13">
      <c r="B51" s="33">
        <v>42665</v>
      </c>
      <c r="C51" s="124">
        <f t="shared" si="0"/>
        <v>0</v>
      </c>
      <c r="D51" s="52"/>
      <c r="E51" s="34">
        <f t="shared" si="1"/>
        <v>0</v>
      </c>
      <c r="F51" s="34">
        <f t="shared" ref="F51:G51" si="26">+E51</f>
        <v>0</v>
      </c>
      <c r="G51" s="34">
        <f t="shared" si="26"/>
        <v>0</v>
      </c>
      <c r="H51" s="52"/>
      <c r="I51" s="34">
        <f t="shared" si="3"/>
        <v>0</v>
      </c>
      <c r="J51" s="35">
        <f t="shared" si="4"/>
        <v>0</v>
      </c>
      <c r="K51" s="35">
        <f t="shared" si="6"/>
        <v>0</v>
      </c>
      <c r="L51" s="36">
        <f>+IF(C51=0,0,(K51)/C51)</f>
        <v>0</v>
      </c>
      <c r="M51" s="37" t="str">
        <f t="shared" si="7"/>
        <v xml:space="preserve"> </v>
      </c>
    </row>
    <row r="52" spans="2:13">
      <c r="B52" s="33">
        <v>42666</v>
      </c>
      <c r="C52" s="124">
        <f t="shared" si="0"/>
        <v>0</v>
      </c>
      <c r="D52" s="52"/>
      <c r="E52" s="34">
        <f t="shared" si="1"/>
        <v>0</v>
      </c>
      <c r="F52" s="34">
        <f t="shared" ref="F52:G52" si="27">+E52</f>
        <v>0</v>
      </c>
      <c r="G52" s="34">
        <f t="shared" si="27"/>
        <v>0</v>
      </c>
      <c r="H52" s="52"/>
      <c r="I52" s="34">
        <f t="shared" si="3"/>
        <v>0</v>
      </c>
      <c r="J52" s="35">
        <f t="shared" si="4"/>
        <v>0</v>
      </c>
      <c r="K52" s="35">
        <f t="shared" si="6"/>
        <v>0</v>
      </c>
      <c r="L52" s="36">
        <f>+IF(C52=0,0,(K52)/C52)</f>
        <v>0</v>
      </c>
      <c r="M52" s="37" t="str">
        <f t="shared" si="7"/>
        <v xml:space="preserve"> </v>
      </c>
    </row>
    <row r="53" spans="2:13">
      <c r="B53" s="33">
        <v>42667</v>
      </c>
      <c r="C53" s="124">
        <f t="shared" si="0"/>
        <v>0</v>
      </c>
      <c r="D53" s="52"/>
      <c r="E53" s="34">
        <f t="shared" si="1"/>
        <v>0</v>
      </c>
      <c r="F53" s="34">
        <f t="shared" ref="F53:G53" si="28">+E53</f>
        <v>0</v>
      </c>
      <c r="G53" s="34">
        <f t="shared" si="28"/>
        <v>0</v>
      </c>
      <c r="H53" s="52"/>
      <c r="I53" s="34">
        <f t="shared" si="3"/>
        <v>0</v>
      </c>
      <c r="J53" s="35">
        <f t="shared" si="4"/>
        <v>0</v>
      </c>
      <c r="K53" s="35">
        <f t="shared" si="6"/>
        <v>0</v>
      </c>
      <c r="L53" s="36">
        <f>+IF(C53=0,0,(K53)/C53)</f>
        <v>0</v>
      </c>
      <c r="M53" s="37" t="str">
        <f t="shared" si="7"/>
        <v xml:space="preserve"> </v>
      </c>
    </row>
    <row r="54" spans="2:13">
      <c r="B54" s="33">
        <v>42668</v>
      </c>
      <c r="C54" s="124">
        <f t="shared" si="0"/>
        <v>0</v>
      </c>
      <c r="D54" s="52"/>
      <c r="E54" s="34">
        <f t="shared" si="1"/>
        <v>0</v>
      </c>
      <c r="F54" s="34">
        <f t="shared" ref="F54:G54" si="29">+E54</f>
        <v>0</v>
      </c>
      <c r="G54" s="34">
        <f t="shared" si="29"/>
        <v>0</v>
      </c>
      <c r="H54" s="52"/>
      <c r="I54" s="34">
        <f t="shared" si="3"/>
        <v>0</v>
      </c>
      <c r="J54" s="35">
        <f t="shared" si="4"/>
        <v>0</v>
      </c>
      <c r="K54" s="35">
        <f t="shared" si="6"/>
        <v>0</v>
      </c>
      <c r="L54" s="36">
        <f>+IF(C54=0,0,(K54)/C54)</f>
        <v>0</v>
      </c>
      <c r="M54" s="37" t="str">
        <f t="shared" si="7"/>
        <v xml:space="preserve"> </v>
      </c>
    </row>
    <row r="55" spans="2:13">
      <c r="B55" s="33">
        <v>42669</v>
      </c>
      <c r="C55" s="124">
        <f t="shared" si="0"/>
        <v>0</v>
      </c>
      <c r="D55" s="52"/>
      <c r="E55" s="34">
        <f t="shared" si="1"/>
        <v>0</v>
      </c>
      <c r="F55" s="34">
        <f t="shared" ref="F55:G55" si="30">+E55</f>
        <v>0</v>
      </c>
      <c r="G55" s="34">
        <f t="shared" si="30"/>
        <v>0</v>
      </c>
      <c r="H55" s="52"/>
      <c r="I55" s="34">
        <f t="shared" si="3"/>
        <v>0</v>
      </c>
      <c r="J55" s="35">
        <f t="shared" si="4"/>
        <v>0</v>
      </c>
      <c r="K55" s="35">
        <f t="shared" si="6"/>
        <v>0</v>
      </c>
      <c r="L55" s="36">
        <f>+IF(C55=0,0,(K55)/C55)</f>
        <v>0</v>
      </c>
      <c r="M55" s="37" t="str">
        <f t="shared" si="7"/>
        <v xml:space="preserve"> </v>
      </c>
    </row>
    <row r="56" spans="2:13">
      <c r="B56" s="33">
        <v>42670</v>
      </c>
      <c r="C56" s="124">
        <f t="shared" si="0"/>
        <v>0</v>
      </c>
      <c r="D56" s="52"/>
      <c r="E56" s="34">
        <f t="shared" si="1"/>
        <v>0</v>
      </c>
      <c r="F56" s="34">
        <f t="shared" ref="F56:G56" si="31">+E56</f>
        <v>0</v>
      </c>
      <c r="G56" s="34">
        <f t="shared" si="31"/>
        <v>0</v>
      </c>
      <c r="H56" s="52"/>
      <c r="I56" s="34">
        <f t="shared" si="3"/>
        <v>0</v>
      </c>
      <c r="J56" s="35">
        <f t="shared" si="4"/>
        <v>0</v>
      </c>
      <c r="K56" s="35">
        <f t="shared" si="6"/>
        <v>0</v>
      </c>
      <c r="L56" s="36">
        <f>+IF(C56=0,0,(K56)/C56)</f>
        <v>0</v>
      </c>
      <c r="M56" s="37" t="str">
        <f t="shared" si="7"/>
        <v xml:space="preserve"> </v>
      </c>
    </row>
    <row r="57" spans="2:13">
      <c r="B57" s="33">
        <v>42671</v>
      </c>
      <c r="C57" s="124">
        <f t="shared" si="0"/>
        <v>0</v>
      </c>
      <c r="D57" s="52"/>
      <c r="E57" s="34">
        <f t="shared" si="1"/>
        <v>0</v>
      </c>
      <c r="F57" s="34">
        <f t="shared" ref="F57:G57" si="32">+E57</f>
        <v>0</v>
      </c>
      <c r="G57" s="34">
        <f t="shared" si="32"/>
        <v>0</v>
      </c>
      <c r="H57" s="52"/>
      <c r="I57" s="34">
        <f t="shared" si="3"/>
        <v>0</v>
      </c>
      <c r="J57" s="35">
        <f t="shared" si="4"/>
        <v>0</v>
      </c>
      <c r="K57" s="35">
        <f t="shared" si="6"/>
        <v>0</v>
      </c>
      <c r="L57" s="36">
        <f>+IF(C57=0,0,(K57)/C57)</f>
        <v>0</v>
      </c>
      <c r="M57" s="37" t="str">
        <f t="shared" si="7"/>
        <v xml:space="preserve"> </v>
      </c>
    </row>
    <row r="58" spans="2:13">
      <c r="B58" s="33">
        <v>42672</v>
      </c>
      <c r="C58" s="124">
        <f t="shared" si="0"/>
        <v>0</v>
      </c>
      <c r="D58" s="52"/>
      <c r="E58" s="34">
        <f t="shared" si="1"/>
        <v>0</v>
      </c>
      <c r="F58" s="34">
        <f t="shared" ref="F58:G58" si="33">+E58</f>
        <v>0</v>
      </c>
      <c r="G58" s="34">
        <f t="shared" si="33"/>
        <v>0</v>
      </c>
      <c r="H58" s="52"/>
      <c r="I58" s="34">
        <f t="shared" si="3"/>
        <v>0</v>
      </c>
      <c r="J58" s="35">
        <f t="shared" si="4"/>
        <v>0</v>
      </c>
      <c r="K58" s="35">
        <f t="shared" si="6"/>
        <v>0</v>
      </c>
      <c r="L58" s="36">
        <f>+IF(C58=0,0,(K58)/C58)</f>
        <v>0</v>
      </c>
      <c r="M58" s="37" t="str">
        <f t="shared" si="7"/>
        <v xml:space="preserve"> </v>
      </c>
    </row>
    <row r="59" spans="2:13">
      <c r="B59" s="33">
        <v>42673</v>
      </c>
      <c r="C59" s="124">
        <f t="shared" si="0"/>
        <v>0</v>
      </c>
      <c r="D59" s="52"/>
      <c r="E59" s="34">
        <f t="shared" si="1"/>
        <v>0</v>
      </c>
      <c r="F59" s="34">
        <f t="shared" ref="F59:G59" si="34">+E59</f>
        <v>0</v>
      </c>
      <c r="G59" s="34">
        <f t="shared" si="34"/>
        <v>0</v>
      </c>
      <c r="H59" s="52"/>
      <c r="I59" s="34">
        <f t="shared" si="3"/>
        <v>0</v>
      </c>
      <c r="J59" s="35">
        <f t="shared" si="4"/>
        <v>0</v>
      </c>
      <c r="K59" s="35">
        <f t="shared" si="6"/>
        <v>0</v>
      </c>
      <c r="L59" s="36">
        <f>+IF(C59=0,0,(K59)/C59)</f>
        <v>0</v>
      </c>
      <c r="M59" s="37" t="str">
        <f t="shared" si="7"/>
        <v xml:space="preserve"> </v>
      </c>
    </row>
    <row r="60" spans="2:13">
      <c r="B60" s="38">
        <v>42674</v>
      </c>
      <c r="C60" s="125">
        <f t="shared" si="0"/>
        <v>0</v>
      </c>
      <c r="D60" s="53"/>
      <c r="E60" s="39">
        <f t="shared" si="1"/>
        <v>0</v>
      </c>
      <c r="F60" s="39">
        <f t="shared" ref="F60:G60" si="35">+E60</f>
        <v>0</v>
      </c>
      <c r="G60" s="39">
        <f t="shared" si="35"/>
        <v>0</v>
      </c>
      <c r="H60" s="53"/>
      <c r="I60" s="39">
        <f t="shared" si="3"/>
        <v>0</v>
      </c>
      <c r="J60" s="40">
        <f t="shared" si="4"/>
        <v>0</v>
      </c>
      <c r="K60" s="40">
        <f t="shared" si="6"/>
        <v>0</v>
      </c>
      <c r="L60" s="41">
        <f>+IF(C60=0,0,(K60)/C60)</f>
        <v>0</v>
      </c>
      <c r="M60" s="42" t="str">
        <f>IF(ABS(K60)&gt;$J$27,"Posible liquidación adelantada"," ")</f>
        <v xml:space="preserve"> </v>
      </c>
    </row>
    <row r="61" spans="2:13" ht="15.75" customHeight="1">
      <c r="B61" s="43" t="s">
        <v>54</v>
      </c>
      <c r="C61" s="44"/>
      <c r="D61" s="45">
        <f>SUM(D30:D60)</f>
        <v>0</v>
      </c>
      <c r="E61" s="45">
        <f>SUM(E30:E60)</f>
        <v>0</v>
      </c>
      <c r="F61" s="45">
        <f>SUM(F30:F60)</f>
        <v>0</v>
      </c>
      <c r="G61" s="45">
        <f>SUM(G30:G60)</f>
        <v>0</v>
      </c>
      <c r="H61" s="45">
        <f>SUM(H30:H60)</f>
        <v>0</v>
      </c>
      <c r="I61" s="45">
        <f>SUM(I30:I60)</f>
        <v>0</v>
      </c>
      <c r="J61" s="45"/>
      <c r="K61" s="45">
        <f>+K60</f>
        <v>0</v>
      </c>
      <c r="L61" s="46">
        <f>+L60</f>
        <v>0</v>
      </c>
      <c r="M61" s="45"/>
    </row>
    <row r="62" spans="2:13">
      <c r="H62" s="47"/>
    </row>
    <row r="63" spans="2:13" ht="15.75">
      <c r="B63" s="64" t="s">
        <v>73</v>
      </c>
    </row>
    <row r="64" spans="2:13" ht="15" customHeight="1"/>
    <row r="66" spans="2:16" ht="32.25">
      <c r="B66" s="25" t="s">
        <v>44</v>
      </c>
    </row>
    <row r="68" spans="2:16" ht="24">
      <c r="C68" s="116" t="s">
        <v>45</v>
      </c>
      <c r="D68" s="116"/>
      <c r="E68" s="116"/>
      <c r="G68" s="116" t="s">
        <v>46</v>
      </c>
      <c r="H68" s="116"/>
      <c r="I68" s="116"/>
    </row>
    <row r="69" spans="2:16" ht="15.75">
      <c r="O69" s="16" t="s">
        <v>50</v>
      </c>
    </row>
    <row r="70" spans="2:16" ht="24.75" customHeight="1">
      <c r="C70" s="96" t="s">
        <v>42</v>
      </c>
      <c r="D70" s="97"/>
      <c r="E70" s="117" t="s">
        <v>49</v>
      </c>
      <c r="G70" s="98" t="s">
        <v>42</v>
      </c>
      <c r="H70" s="99"/>
      <c r="I70" s="117" t="s">
        <v>48</v>
      </c>
      <c r="O70" s="17" t="s">
        <v>45</v>
      </c>
      <c r="P70" s="18" t="s">
        <v>46</v>
      </c>
    </row>
    <row r="71" spans="2:16" ht="15.75">
      <c r="C71" s="75" t="s">
        <v>66</v>
      </c>
      <c r="D71" s="70" t="s">
        <v>67</v>
      </c>
      <c r="E71" s="118"/>
      <c r="G71" s="75" t="s">
        <v>66</v>
      </c>
      <c r="H71" s="70" t="s">
        <v>67</v>
      </c>
      <c r="I71" s="118"/>
      <c r="O71" s="17"/>
      <c r="P71" s="54"/>
    </row>
    <row r="72" spans="2:16">
      <c r="C72" s="58">
        <v>0</v>
      </c>
      <c r="D72" s="59">
        <v>0.05</v>
      </c>
      <c r="E72" s="55">
        <v>1</v>
      </c>
      <c r="G72" s="58">
        <v>0</v>
      </c>
      <c r="H72" s="59">
        <v>0.05</v>
      </c>
      <c r="I72" s="57">
        <v>1</v>
      </c>
      <c r="O72" s="19">
        <f>+IF(AND($D$84&gt;C72,$D$84&lt;=D72),E72,0)</f>
        <v>0</v>
      </c>
      <c r="P72" s="20">
        <f>+IF(AND($D$84&gt;G72,$D$84&lt;=H72),I72,0)</f>
        <v>0</v>
      </c>
    </row>
    <row r="73" spans="2:16">
      <c r="C73" s="58">
        <f>+D72</f>
        <v>0.05</v>
      </c>
      <c r="D73" s="59">
        <v>0.1</v>
      </c>
      <c r="E73" s="55">
        <v>1.1499999999999999</v>
      </c>
      <c r="G73" s="58">
        <f>+H72</f>
        <v>0.05</v>
      </c>
      <c r="H73" s="59">
        <v>0.1</v>
      </c>
      <c r="I73" s="55">
        <v>0.85</v>
      </c>
      <c r="O73" s="21">
        <f>+IF(AND($D$84&gt;C73,$D$84&lt;=D73),E73,0)</f>
        <v>0</v>
      </c>
      <c r="P73" s="22">
        <f>+IF(AND($D$84&gt;G73,$D$84&lt;=H73),I73,0)</f>
        <v>0</v>
      </c>
    </row>
    <row r="74" spans="2:16">
      <c r="C74" s="58">
        <f>+D73</f>
        <v>0.1</v>
      </c>
      <c r="D74" s="59">
        <v>0.15</v>
      </c>
      <c r="E74" s="55">
        <v>1.3</v>
      </c>
      <c r="G74" s="58">
        <f>+H73</f>
        <v>0.1</v>
      </c>
      <c r="H74" s="59">
        <v>0.15</v>
      </c>
      <c r="I74" s="55">
        <v>0.7</v>
      </c>
      <c r="O74" s="21">
        <f>+IF(AND($D$84&gt;C74,$D$84&lt;=D74),E74,0)</f>
        <v>0</v>
      </c>
      <c r="P74" s="22">
        <f>+IF(AND($D$84&gt;G74,$D$84&lt;=H74),I74,0)</f>
        <v>0</v>
      </c>
    </row>
    <row r="75" spans="2:16">
      <c r="C75" s="58">
        <f>+D74</f>
        <v>0.15</v>
      </c>
      <c r="D75" s="59">
        <v>0.2</v>
      </c>
      <c r="E75" s="55">
        <v>1.4</v>
      </c>
      <c r="G75" s="58">
        <f>+H74</f>
        <v>0.15</v>
      </c>
      <c r="H75" s="59">
        <v>0.2</v>
      </c>
      <c r="I75" s="55">
        <v>0.6</v>
      </c>
      <c r="O75" s="21">
        <f>+IF(AND($D$84&gt;C75,$D$84&lt;=D75),E75,0)</f>
        <v>0</v>
      </c>
      <c r="P75" s="22">
        <f>+IF(AND($D$84&gt;G75,$D$84&lt;=H75),I75,0)</f>
        <v>0</v>
      </c>
    </row>
    <row r="76" spans="2:16">
      <c r="C76" s="60">
        <f>+D75</f>
        <v>0.2</v>
      </c>
      <c r="D76" s="61" t="s">
        <v>47</v>
      </c>
      <c r="E76" s="56">
        <v>1.5</v>
      </c>
      <c r="G76" s="60">
        <f>+H75</f>
        <v>0.2</v>
      </c>
      <c r="H76" s="61" t="s">
        <v>47</v>
      </c>
      <c r="I76" s="56">
        <v>0.5</v>
      </c>
      <c r="O76" s="23">
        <f>+IF($D$84&gt;C76,E76,0)</f>
        <v>0</v>
      </c>
      <c r="P76" s="24">
        <f>+IF($D$84&gt;G76,I76,0)</f>
        <v>0</v>
      </c>
    </row>
    <row r="77" spans="2:16">
      <c r="G77" s="62"/>
      <c r="H77" s="62"/>
      <c r="I77" s="62"/>
    </row>
    <row r="81" spans="2:8" ht="24">
      <c r="B81" s="48" t="s">
        <v>51</v>
      </c>
    </row>
    <row r="83" spans="2:8" ht="47.25" customHeight="1">
      <c r="B83" s="114" t="s">
        <v>55</v>
      </c>
      <c r="C83" s="115"/>
      <c r="D83" s="63">
        <f>+K61</f>
        <v>0</v>
      </c>
      <c r="E83" s="64"/>
      <c r="F83" s="114" t="s">
        <v>57</v>
      </c>
      <c r="G83" s="115"/>
      <c r="H83" s="63">
        <f>+IF(D84&lt;=0.05,D83,0)</f>
        <v>0</v>
      </c>
    </row>
    <row r="84" spans="2:8" ht="49.5" customHeight="1">
      <c r="B84" s="112" t="s">
        <v>56</v>
      </c>
      <c r="C84" s="113"/>
      <c r="D84" s="65">
        <f>+ABS(L61)</f>
        <v>0</v>
      </c>
      <c r="E84" s="66"/>
      <c r="F84" s="112" t="s">
        <v>58</v>
      </c>
      <c r="G84" s="113"/>
      <c r="H84" s="67" t="str">
        <f>+IF(D85="Penalización",SUM(O72:O76),IF(D85="Bonificación",SUM(P72:P76),"NA"))</f>
        <v>NA</v>
      </c>
    </row>
    <row r="85" spans="2:8" ht="49.5" customHeight="1">
      <c r="B85" s="110" t="s">
        <v>59</v>
      </c>
      <c r="C85" s="111"/>
      <c r="D85" s="68" t="str">
        <f>+IF(L61&lt;-0.05, "Penalización",IF(L61&gt;0.05, "Bonificación",IF(D83=0,"NA","Desbalance Inicial")))</f>
        <v>NA</v>
      </c>
      <c r="E85" s="64"/>
      <c r="F85" s="110" t="s">
        <v>62</v>
      </c>
      <c r="G85" s="111"/>
      <c r="H85" s="69">
        <f>+ABS(IF(D85="Penalización",H84*D83,IF(D85="Bonificación",H84*D83,0)))</f>
        <v>0</v>
      </c>
    </row>
    <row r="86" spans="2:8">
      <c r="E86" s="49"/>
    </row>
    <row r="87" spans="2:8" ht="15" customHeight="1">
      <c r="B87" s="49"/>
      <c r="C87" s="85" t="s">
        <v>63</v>
      </c>
      <c r="D87" s="86"/>
      <c r="E87" s="86"/>
      <c r="F87" s="86"/>
      <c r="G87" s="86"/>
      <c r="H87" s="87"/>
    </row>
    <row r="88" spans="2:8">
      <c r="B88" s="50"/>
      <c r="C88" s="88"/>
      <c r="D88" s="89"/>
      <c r="E88" s="89"/>
      <c r="F88" s="89"/>
      <c r="G88" s="89"/>
      <c r="H88" s="90"/>
    </row>
    <row r="89" spans="2:8">
      <c r="B89" s="50"/>
      <c r="C89" s="88"/>
      <c r="D89" s="89"/>
      <c r="E89" s="89"/>
      <c r="F89" s="89"/>
      <c r="G89" s="89"/>
      <c r="H89" s="90"/>
    </row>
    <row r="90" spans="2:8">
      <c r="C90" s="88"/>
      <c r="D90" s="89"/>
      <c r="E90" s="89"/>
      <c r="F90" s="89"/>
      <c r="G90" s="89"/>
      <c r="H90" s="90"/>
    </row>
    <row r="91" spans="2:8">
      <c r="C91" s="91"/>
      <c r="D91" s="92"/>
      <c r="E91" s="92"/>
      <c r="F91" s="92"/>
      <c r="G91" s="92"/>
      <c r="H91" s="93"/>
    </row>
  </sheetData>
  <sheetProtection algorithmName="SHA-512" hashValue="gCIULOlLqHjU/fQ5i3QEGYWy4Vbed0sad3JxyjLMcXHaLUkLEJfOjPILvK5oZjZiR6vbvyIMxpcA3NkG1HxSEQ==" saltValue="L/zfgHC025SyxgeafMat7Q==" spinCount="100000" sheet="1" objects="1" scenarios="1"/>
  <mergeCells count="26">
    <mergeCell ref="B7:M19"/>
    <mergeCell ref="H24:H25"/>
    <mergeCell ref="B83:C83"/>
    <mergeCell ref="B84:C84"/>
    <mergeCell ref="F83:G83"/>
    <mergeCell ref="C68:E68"/>
    <mergeCell ref="G68:I68"/>
    <mergeCell ref="E70:E71"/>
    <mergeCell ref="I70:I71"/>
    <mergeCell ref="I24:I25"/>
    <mergeCell ref="I26:I27"/>
    <mergeCell ref="C87:H91"/>
    <mergeCell ref="J24:J25"/>
    <mergeCell ref="C70:D70"/>
    <mergeCell ref="G70:H70"/>
    <mergeCell ref="B24:C24"/>
    <mergeCell ref="B27:C27"/>
    <mergeCell ref="B26:C26"/>
    <mergeCell ref="D24:E24"/>
    <mergeCell ref="D27:E27"/>
    <mergeCell ref="D26:E26"/>
    <mergeCell ref="B85:C85"/>
    <mergeCell ref="F85:G85"/>
    <mergeCell ref="F84:G84"/>
    <mergeCell ref="D25:E25"/>
    <mergeCell ref="B25:C25"/>
  </mergeCells>
  <conditionalFormatting sqref="M30:M60">
    <cfRule type="containsText" dxfId="2" priority="1" operator="containsText" text="Liquidación adelantada">
      <formula>NOT(ISERROR(SEARCH("Liquidación adelantada",M30)))</formula>
    </cfRule>
    <cfRule type="containsText" dxfId="1" priority="2" operator="containsText" text="Liquidación adelantada">
      <formula>NOT(ISERROR(SEARCH("Liquidación adelantada",M30)))</formula>
    </cfRule>
    <cfRule type="containsText" dxfId="0" priority="3" operator="containsText" text="Liquidación adelantada">
      <formula>NOT(ISERROR(SEARCH("Liquidación adelantada",M30)))</formula>
    </cfRule>
  </conditionalFormatting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Cax</vt:lpstr>
      <vt:lpstr>Hoja3</vt:lpstr>
      <vt:lpstr>CGPS (2)</vt:lpstr>
      <vt:lpstr>CGPS</vt:lpstr>
      <vt:lpstr>Hoja2</vt:lpstr>
      <vt:lpstr>CFE Manz-B (2)</vt:lpstr>
      <vt:lpstr>Desbalance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Serrano Jimenez</dc:creator>
  <cp:lastModifiedBy>Bruno Alvarado Olivares</cp:lastModifiedBy>
  <dcterms:created xsi:type="dcterms:W3CDTF">2016-12-07T15:55:33Z</dcterms:created>
  <dcterms:modified xsi:type="dcterms:W3CDTF">2016-12-30T00:49:36Z</dcterms:modified>
</cp:coreProperties>
</file>